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UN_2025__ots_timestamp_report" sheetId="1" state="visible" r:id="rId2"/>
    <sheet name="JUN_2025__json_rename_keys" sheetId="2" state="visible" r:id="rId3"/>
    <sheet name="JUN_2025__hearings" sheetId="3" state="visible" r:id="rId4"/>
    <sheet name="JUN_2025__cases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<sst xmlns="http://schemas.openxmlformats.org/spreadsheetml/2006/main" count="17506" uniqueCount="4165">
  <si>
    <t xml:space="preserve">index</t>
  </si>
  <si>
    <t xml:space="preserve">receipt_status</t>
  </si>
  <si>
    <t xml:space="preserve">ots_receipt_file</t>
  </si>
  <si>
    <t xml:space="preserve">matched_file</t>
  </si>
  <si>
    <t xml:space="preserve">n_matches</t>
  </si>
  <si>
    <t xml:space="preserve">ots_file_sha256</t>
  </si>
  <si>
    <t xml:space="preserve">ots_file_size_bytes</t>
  </si>
  <si>
    <t xml:space="preserve">ots_btc_block_height</t>
  </si>
  <si>
    <t xml:space="preserve">ots_btc_block_hash</t>
  </si>
  <si>
    <t xml:space="preserve">btc_earliest_on_chain_time</t>
  </si>
  <si>
    <t xml:space="preserve">btc_block_header_time</t>
  </si>
  <si>
    <t xml:space="preserve">ots_file_modified_time</t>
  </si>
  <si>
    <t xml:space="preserve">btc_latest_on_chain_time</t>
  </si>
  <si>
    <t xml:space="preserve">anchored</t>
  </si>
  <si>
    <t xml:space="preserve">2bd98a0ba5c97a74437dd9a85bb08fcc5780b3f2a67714ea7ce21eaf52dfea6d</t>
  </si>
  <si>
    <t xml:space="preserve">000000000000000000010e0c402ed3257e48879d993b6dd22186bf1c8dfc8861</t>
  </si>
  <si>
    <t xml:space="preserve">2025-06-29 07:18:46 CDT</t>
  </si>
  <si>
    <t xml:space="preserve">2025-06-29 07:50:42 CDT</t>
  </si>
  <si>
    <t xml:space="preserve">2025-06-29 02:08:14 CDT</t>
  </si>
  <si>
    <t xml:space="preserve">2025-06-29 09:50:42 CDT</t>
  </si>
  <si>
    <t xml:space="preserve">7fe2245d2e490759af587861fee64109648577388e7b69211662d30dbd627af8</t>
  </si>
  <si>
    <t xml:space="preserve">00000000000000000000be192767a61f4612899dd31225f19e7b1254155bbb04</t>
  </si>
  <si>
    <t xml:space="preserve">2025-06-29 05:18:39 CDT</t>
  </si>
  <si>
    <t xml:space="preserve">2025-06-29 05:49:16 CDT</t>
  </si>
  <si>
    <t xml:space="preserve">2025-06-29 05:02:19 CDT</t>
  </si>
  <si>
    <t xml:space="preserve">2025-06-29 07:49:16 CDT</t>
  </si>
  <si>
    <t xml:space="preserve">63f61eee090189e458453d872babfd62c6a91ed49ac7e37c6675b3feecaee57c</t>
  </si>
  <si>
    <t xml:space="preserve">000000000000000000015846721b85277d5964a25b586a943d67d774a249d06e</t>
  </si>
  <si>
    <t xml:space="preserve">2025-06-29 04:10:49 CDT</t>
  </si>
  <si>
    <t xml:space="preserve">2025-06-29 05:04:00 CDT</t>
  </si>
  <si>
    <t xml:space="preserve">2025-06-29 02:11:16 CDT</t>
  </si>
  <si>
    <t xml:space="preserve">2025-06-29 07:04:00 CDT</t>
  </si>
  <si>
    <t xml:space="preserve">770d5cd5a863568b48f9ffb847593bf6fc91c461539cf5d36c26819bea459d08</t>
  </si>
  <si>
    <t xml:space="preserve">2025-06-29 05:02:13 CDT</t>
  </si>
  <si>
    <t xml:space="preserve">ed6322fbec04bc76bbf648f984ace6a46327436aed80205af100e5a9dda67d64</t>
  </si>
  <si>
    <t xml:space="preserve">00000000000000000001dfc492e6516658bf3bcf45505359c74dde08420950c2</t>
  </si>
  <si>
    <t xml:space="preserve">2025-06-29 04:31:49 CDT</t>
  </si>
  <si>
    <t xml:space="preserve">2025-06-29 05:08:47 CDT</t>
  </si>
  <si>
    <t xml:space="preserve">2025-06-29 02:12:02 CDT</t>
  </si>
  <si>
    <t xml:space="preserve">2025-06-29 07:08:47 CDT</t>
  </si>
  <si>
    <t xml:space="preserve">1e5d042df8a05e28ce7b1ad8d6c14682911b2bcccb44604039995fbaee3eb599</t>
  </si>
  <si>
    <t xml:space="preserve">2025-06-29 05:02:08 CDT</t>
  </si>
  <si>
    <t xml:space="preserve">25b248bcdab85ce4351363a425d50244c4aa6bf8ce22892acff0d39dbb78d3ec</t>
  </si>
  <si>
    <t xml:space="preserve">2025-06-29 02:12:50 CDT</t>
  </si>
  <si>
    <t xml:space="preserve">fc7195af37b5ea5d6f955f5e46a90c4e65c460d6c5261fbffb5b5941fc671863</t>
  </si>
  <si>
    <t xml:space="preserve">2025-06-29 05:02:03 CDT</t>
  </si>
  <si>
    <t xml:space="preserve">27bcd0018c4fe6047c4d3a9cff97a6def942459abd66cc0be51bc82abf02f653</t>
  </si>
  <si>
    <t xml:space="preserve">2025-06-29 02:13:48 CDT</t>
  </si>
  <si>
    <t xml:space="preserve">4ef05ba8a9ad6788f0faa657cbcf6dc5ff4ce0795be071e51681dbbf4f799c55</t>
  </si>
  <si>
    <t xml:space="preserve">2025-06-29 05:01:58 CDT</t>
  </si>
  <si>
    <t xml:space="preserve">7cef2442b522dea6c77def80303da987f762de4c1b326480af1e6b23c9c4776c</t>
  </si>
  <si>
    <t xml:space="preserve">2025-06-29 02:14:30 CDT</t>
  </si>
  <si>
    <t xml:space="preserve">ff002abb86c3b29e6608686b535682a9679985ac17f110b29ebfb742c3d97534</t>
  </si>
  <si>
    <t xml:space="preserve">2025-06-29 05:01:54 CDT</t>
  </si>
  <si>
    <t xml:space="preserve">319ca2b7be0183f13545ad63f6bfd78258517c3e7dd35aac6f7a44e3957fae9a</t>
  </si>
  <si>
    <t xml:space="preserve">2025-06-29 02:15:29 CDT</t>
  </si>
  <si>
    <t xml:space="preserve">e501fcc77d63d7a4cdb56042da5b6eaa1bbcc52687703fdf5d773f812b7c4034</t>
  </si>
  <si>
    <t xml:space="preserve">2025-06-29 05:01:49 CDT</t>
  </si>
  <si>
    <t xml:space="preserve">ce2e42bf978b3d7c7c745422da65bdc2e8e2aafe16391eac7f59644b8959bbe1</t>
  </si>
  <si>
    <t xml:space="preserve">2025-06-29 02:16:34 CDT</t>
  </si>
  <si>
    <t xml:space="preserve">d6bdf41e1cbf406175185e71830b9c658f7182acfc6029784256179f4b111326</t>
  </si>
  <si>
    <t xml:space="preserve">00000000000000000001942e19f6bc3c14955b1c8252bd718fd568299192feb7</t>
  </si>
  <si>
    <t xml:space="preserve">2025-06-29 05:34:52 CDT</t>
  </si>
  <si>
    <t xml:space="preserve">2025-06-29 05:51:25 CDT</t>
  </si>
  <si>
    <t xml:space="preserve">2025-06-29 05:01:44 CDT</t>
  </si>
  <si>
    <t xml:space="preserve">2025-06-29 07:51:25 CDT</t>
  </si>
  <si>
    <t xml:space="preserve">032994db37f9145e5e44d42565c649f5a33da5f34c2de919e91abb4b7ec7c93a</t>
  </si>
  <si>
    <t xml:space="preserve">2025-06-29 02:17:45 CDT</t>
  </si>
  <si>
    <t xml:space="preserve">bbc4cdbb9dbd559f472e4d42d59bfc5779246c5fd3fb8113fbdad0af381b82a2</t>
  </si>
  <si>
    <t xml:space="preserve">2025-06-29 05:01:39 CDT</t>
  </si>
  <si>
    <t xml:space="preserve">f9e3ff5ea1f3f345edd4c85954d556571d3832486142ad5432b975554daae292</t>
  </si>
  <si>
    <t xml:space="preserve">2025-06-29 02:18:22 CDT</t>
  </si>
  <si>
    <t xml:space="preserve">093009596754054dd79dc433d48d0c3c7cdfc6059399abe94cd80f82114c399e</t>
  </si>
  <si>
    <t xml:space="preserve">2025-06-29 05:01:34 CDT</t>
  </si>
  <si>
    <t xml:space="preserve">a09786d298d76ba1d804710097950318b5fb029870f33507a08b99bf718a7d66</t>
  </si>
  <si>
    <t xml:space="preserve">2025-06-29 02:19:06 CDT</t>
  </si>
  <si>
    <t xml:space="preserve">bebf572e22758c8be40f7da865a680acaef0ceb6c8460a348311e8441272d70a</t>
  </si>
  <si>
    <t xml:space="preserve">2025-06-29 05:01:26 CDT</t>
  </si>
  <si>
    <t xml:space="preserve">0aa41d56d3fc33711585b523e0fcd3014a9cfa75debc7e76685adc486f3e42d6</t>
  </si>
  <si>
    <t xml:space="preserve">2025-06-29 02:19:43 CDT</t>
  </si>
  <si>
    <t xml:space="preserve">da33164b9c0bbcdd2429df5c9e30a7796fe769f420f48d272d105b0c1e408653</t>
  </si>
  <si>
    <t xml:space="preserve">2025-06-29 05:01:21 CDT</t>
  </si>
  <si>
    <t xml:space="preserve">e6c06862996fbe9504a4de21d95a1a065dca0ed07f0ccf563ecff59a06f136fb</t>
  </si>
  <si>
    <t xml:space="preserve">2025-06-29 02:20:23 CDT</t>
  </si>
  <si>
    <t xml:space="preserve">2a620aa9d75475bfb95adc17e1fcbdce8d9782f4a5599e18ea47d2af5cd6431d</t>
  </si>
  <si>
    <t xml:space="preserve">2025-06-29 05:01:15 CDT</t>
  </si>
  <si>
    <t xml:space="preserve">039a866a8d52e843111f99828b931dafba29a0cd46cab311ce2f43df762a9290</t>
  </si>
  <si>
    <t xml:space="preserve">2025-06-29 02:21:02 CDT</t>
  </si>
  <si>
    <t xml:space="preserve">764fe3723bed6786bf87c827f752161061761a1ea5e65f171f3c57fb6b20800d</t>
  </si>
  <si>
    <t xml:space="preserve">2025-06-29 05:01:09 CDT</t>
  </si>
  <si>
    <t xml:space="preserve">8985b67ebcb8993fe07c8100be0ed6b5df240c3dd4275b0e53bbc6e4ad5d1822</t>
  </si>
  <si>
    <t xml:space="preserve">2025-06-29 02:22:00 CDT</t>
  </si>
  <si>
    <t xml:space="preserve">a9ee32564ecc2bb60a6f4b30c3e6560a9895b374a2109a90f2ce03d7fd6636fb</t>
  </si>
  <si>
    <t xml:space="preserve">2025-06-29 05:01:03 CDT</t>
  </si>
  <si>
    <t xml:space="preserve">b91e2f5eda4ed886c9ade8f1984230f3106c0b75af7e2a7240d9091081ad0fd6</t>
  </si>
  <si>
    <t xml:space="preserve">2025-06-29 02:22:46 CDT</t>
  </si>
  <si>
    <t xml:space="preserve">8fe35bdbe233f269057e3bedaed75f74002174e41730fd103ba18f9b154fab0f</t>
  </si>
  <si>
    <t xml:space="preserve">2025-06-29 05:00:58 CDT</t>
  </si>
  <si>
    <t xml:space="preserve">f6a81428d8cfae23433514272a7475c6b62b7fb61082d842f860cc30f747c867</t>
  </si>
  <si>
    <t xml:space="preserve">2025-06-29 02:23:24 CDT</t>
  </si>
  <si>
    <t xml:space="preserve">70b62d1367cba94a959ba6cc47788f4365f4dd0dda883ebcc063daba9a8656f8</t>
  </si>
  <si>
    <t xml:space="preserve">2025-06-29 05:00:52 CDT</t>
  </si>
  <si>
    <t xml:space="preserve">176bfa06de60c1b95d91e1dc5749fae38545c2b0a6bb86202fdb2e74551b3748</t>
  </si>
  <si>
    <t xml:space="preserve">2025-06-29 02:24:01 CDT</t>
  </si>
  <si>
    <t xml:space="preserve">2519180256ad956f5b690e5a1615c1a9ab63b70b47c17e86cf0313a32148babd</t>
  </si>
  <si>
    <t xml:space="preserve">2025-06-29 05:00:46 CDT</t>
  </si>
  <si>
    <t xml:space="preserve">d5760b9d66fcee443e4ba4379c1e0f6182e549b43c0068655956794b6ad57778</t>
  </si>
  <si>
    <t xml:space="preserve">2025-06-29 02:24:49 CDT</t>
  </si>
  <si>
    <t xml:space="preserve">9eda6067fb1d19f834d0cfc90f734de9e90b24f1ef2e0f9b27facffcbc6b4291</t>
  </si>
  <si>
    <t xml:space="preserve">2025-06-29 05:00:40 CDT</t>
  </si>
  <si>
    <t xml:space="preserve">c2aa65bd2e0786f737d0743121e3550f71a60bc7547da00515978e671ed59a39</t>
  </si>
  <si>
    <t xml:space="preserve">2025-06-29 02:26:04 CDT</t>
  </si>
  <si>
    <t xml:space="preserve">df8450f76197bbc676741af9610ba747ca910971cd45c3548b8e81b13640db6f</t>
  </si>
  <si>
    <t xml:space="preserve">2025-06-29 05:00:34 CDT</t>
  </si>
  <si>
    <t xml:space="preserve">4ebd5c54c99339138b1e8a21e5cb030794334d46a44f1e0787441523f7c3e84d</t>
  </si>
  <si>
    <t xml:space="preserve">2025-06-29 02:26:53 CDT</t>
  </si>
  <si>
    <t xml:space="preserve">374827df8f64d823925641a303189f1b3b716de3d69b96fdda2bc5266e1b446a</t>
  </si>
  <si>
    <t xml:space="preserve">2025-06-29 05:00:28 CDT</t>
  </si>
  <si>
    <t xml:space="preserve">cefa9a21d4bdcbf93e8362d2a2a8d957399fadbb5eba81d1f5ff1c60238d52e7</t>
  </si>
  <si>
    <t xml:space="preserve">2025-06-29 02:27:30 CDT</t>
  </si>
  <si>
    <t xml:space="preserve">ffb64431e3754377b4a815be883aac7e13003447f6667becb10f9c0b10d6586e</t>
  </si>
  <si>
    <t xml:space="preserve">2025-06-29 05:00:22 CDT</t>
  </si>
  <si>
    <t xml:space="preserve">d9e86abdc878fb88966698fc401900e056fbf758aad971c84976cc874e33aa82</t>
  </si>
  <si>
    <t xml:space="preserve">2025-06-29 02:28:09 CDT</t>
  </si>
  <si>
    <t xml:space="preserve">40a479f17786ab601807065ca7b9927d190cf8ee795814a7f42bca9dc26e69a1</t>
  </si>
  <si>
    <t xml:space="preserve">2025-06-29 05:00:13 CDT</t>
  </si>
  <si>
    <t xml:space="preserve">c4a82d264be74de4788319230e8533cd6125cb6f57dfb9854f785e7ffaa9c9d8</t>
  </si>
  <si>
    <t xml:space="preserve">2025-06-29 02:28:48 CDT</t>
  </si>
  <si>
    <t xml:space="preserve">da94b4034aa42d645a69df386fdb5922ea4ef53e8436ea683007fc8b70245472</t>
  </si>
  <si>
    <t xml:space="preserve">2025-06-29 05:00:08 CDT</t>
  </si>
  <si>
    <t xml:space="preserve">c7b71696b68bd53ed1944978c33860731ee0123b0c8aef933167fbfa7ed8263a</t>
  </si>
  <si>
    <t xml:space="preserve">2025-06-29 02:29:27 CDT</t>
  </si>
  <si>
    <t xml:space="preserve">69b50ac1c780a170319c974264b579dd9bd40b794de278827d29a71f0e991258</t>
  </si>
  <si>
    <t xml:space="preserve">2025-06-29 05:00:03 CDT</t>
  </si>
  <si>
    <t xml:space="preserve">2b92eef6978a156d0f78ffc08e29b255e119440faa89c935c07df0b50fb8ce4b</t>
  </si>
  <si>
    <t xml:space="preserve">2025-06-29 02:30:03 CDT</t>
  </si>
  <si>
    <t xml:space="preserve">246c263505e4c65e73f235b08512118342a7bc65424d3c3c901dd43f6c22eefa</t>
  </si>
  <si>
    <t xml:space="preserve">2025-06-29 04:59:59 CDT</t>
  </si>
  <si>
    <t xml:space="preserve">206146797a09a9438eb1d49b5950882494b52b793667e56fa8bbfdca6338091e</t>
  </si>
  <si>
    <t xml:space="preserve">2025-06-29 02:31:36 CDT</t>
  </si>
  <si>
    <t xml:space="preserve">488bd312071a0374388c460ccf7e2cc9ced8dd4144cb064d9e4fdc32233687ad</t>
  </si>
  <si>
    <t xml:space="preserve">2025-06-29 04:59:53 CDT</t>
  </si>
  <si>
    <t xml:space="preserve">0432fe5d3985d4b0c2ce2d66ee0a9c2612c37df3e1a20868c037c76e5b27034d</t>
  </si>
  <si>
    <t xml:space="preserve">2025-06-29 02:32:19 CDT</t>
  </si>
  <si>
    <t xml:space="preserve">94035af3a2fa13ec5b0953e65bda4107e0031b6ca2edd917e48557b0cf2cf2ba</t>
  </si>
  <si>
    <t xml:space="preserve">2025-06-29 04:59:47 CDT</t>
  </si>
  <si>
    <t xml:space="preserve">e2ede4fc42f700b9623a0298628e22d578251abe443ffa4da18ff356c7df5e8c</t>
  </si>
  <si>
    <t xml:space="preserve">0000000000000000000073c6c332f57df10fd53990f9de9129f454733d48c9e2</t>
  </si>
  <si>
    <t xml:space="preserve">2025-06-29 03:02:28 CDT</t>
  </si>
  <si>
    <t xml:space="preserve">2025-06-29 03:50:12 CDT</t>
  </si>
  <si>
    <t xml:space="preserve">2025-06-29 02:33:09 CDT</t>
  </si>
  <si>
    <t xml:space="preserve">2025-06-29 05:50:12 CDT</t>
  </si>
  <si>
    <t xml:space="preserve">c0fd1112b1c83df65f3dcaba6fda1353b31477e30098314af46a68afae9ad80c</t>
  </si>
  <si>
    <t xml:space="preserve">2025-06-29 04:59:42 CDT</t>
  </si>
  <si>
    <t xml:space="preserve">b217d4733158a89d61c2479b9bfc4d88e8c056767a7572e59a453ac00858ffa9</t>
  </si>
  <si>
    <t xml:space="preserve">2025-06-29 02:34:02 CDT</t>
  </si>
  <si>
    <t xml:space="preserve">0b5308e40fcc713b144d74cb0a4c5d5603d211aa38b5cb7ce3fafd0935a53ea5</t>
  </si>
  <si>
    <t xml:space="preserve">2025-06-29 04:59:37 CDT</t>
  </si>
  <si>
    <t xml:space="preserve">5025b6e52f371651f5460d95464e9cf15f9826913703d36f6e09c891f805d835</t>
  </si>
  <si>
    <t xml:space="preserve">2025-06-29 02:34:49 CDT</t>
  </si>
  <si>
    <t xml:space="preserve">49f3f4698e457ab79aa59f69a075207cf80c8e3716da6f262eb329b77503defa</t>
  </si>
  <si>
    <t xml:space="preserve">2025-06-29 04:59:31 CDT</t>
  </si>
  <si>
    <t xml:space="preserve">21eaacc810a387594e274423c418d3fea0afff6f06e8e597e542a372f5c72da4</t>
  </si>
  <si>
    <t xml:space="preserve">2025-06-29 02:35:34 CDT</t>
  </si>
  <si>
    <t xml:space="preserve">f3e88b87374ad4536da447448ea22cefc4870237dd41bbccc5f899753ecb727a</t>
  </si>
  <si>
    <t xml:space="preserve">2025-06-29 04:59:27 CDT</t>
  </si>
  <si>
    <t xml:space="preserve">3f3e4b48768f926133ec46593256a7cbe99760ba69a83024ff4e0f8b107e6af9</t>
  </si>
  <si>
    <t xml:space="preserve">2025-06-29 02:36:15 CDT</t>
  </si>
  <si>
    <t xml:space="preserve">360d5df0cbf8b4e9e8e206900fff845df01ca790794bf553e3ae4b5723569fef</t>
  </si>
  <si>
    <t xml:space="preserve">2025-06-29 04:59:21 CDT</t>
  </si>
  <si>
    <t xml:space="preserve">f097b3a51585632ec7dc013034713ca3e870955f9aa6b0df8398a3d844f3bc55</t>
  </si>
  <si>
    <t xml:space="preserve">2025-06-29 02:37:00 CDT</t>
  </si>
  <si>
    <t xml:space="preserve">26406e3b1b27d12a44970db85f8f86ad98c397fcc051a93772ad72af7ec9aabd</t>
  </si>
  <si>
    <t xml:space="preserve">2025-06-29 04:59:15 CDT</t>
  </si>
  <si>
    <t xml:space="preserve">d71bc2f954fa75f61dc1f8dd19a2a7c5756fe92268781d0aa1176fad6f0fc6f9</t>
  </si>
  <si>
    <t xml:space="preserve">2025-06-29 02:37:45 CDT</t>
  </si>
  <si>
    <t xml:space="preserve">b21de252d21900c20e82876479a204e5debc63746abd686e12e9f930ea18abac</t>
  </si>
  <si>
    <t xml:space="preserve">2025-06-29 04:59:10 CDT</t>
  </si>
  <si>
    <t xml:space="preserve">2d38bc03868e608218121abc950b485e84169279b5286a8479a27ae530131b34</t>
  </si>
  <si>
    <t xml:space="preserve">2025-06-29 02:38:31 CDT</t>
  </si>
  <si>
    <t xml:space="preserve">60299e9885f2503e5c791ca178aa82b5689dcf6ab57908c436cc434cb09a1876</t>
  </si>
  <si>
    <t xml:space="preserve">2025-06-29 04:59:04 CDT</t>
  </si>
  <si>
    <t xml:space="preserve">f0cf3c4aa4193bd8bdd1aac5f70828283cb386b8c08c34ab60a8a61509605ac3</t>
  </si>
  <si>
    <t xml:space="preserve">2025-06-29 02:39:11 CDT</t>
  </si>
  <si>
    <t xml:space="preserve">ae0edf3bbb23d245ecf5a89a770e49261710e42567f08adbed91aeb39ec0a1d9</t>
  </si>
  <si>
    <t xml:space="preserve">2025-06-29 04:58:59 CDT</t>
  </si>
  <si>
    <t xml:space="preserve">cc4b93a93f4470837987bcafb559725eda6f8ce3e87db521ebff2784331d54c2</t>
  </si>
  <si>
    <t xml:space="preserve">2025-06-29 02:39:55 CDT</t>
  </si>
  <si>
    <t xml:space="preserve">fa063092f927af03243041b635ea6a6b08a89b82ce70831f8e8f6b8721dcc369</t>
  </si>
  <si>
    <t xml:space="preserve">2025-06-29 04:58:54 CDT</t>
  </si>
  <si>
    <t xml:space="preserve">7a55906a08f7ee462438f9825c2797a9fb1521a9e65f503adec368b379200265</t>
  </si>
  <si>
    <t xml:space="preserve">2025-06-29 02:40:41 CDT</t>
  </si>
  <si>
    <t xml:space="preserve">14b0c52603ddd235c5f7f8799e74944be6ccf46c1adca10537012675b13e67b9</t>
  </si>
  <si>
    <t xml:space="preserve">2025-06-29 04:58:47 CDT</t>
  </si>
  <si>
    <t xml:space="preserve">e539079f8db5cb5623491ac4c55f5e37b827b60b29ebe27b3251a0f30cbacd37</t>
  </si>
  <si>
    <t xml:space="preserve">2025-06-29 02:41:30 CDT</t>
  </si>
  <si>
    <t xml:space="preserve">0238c94b8aa0419ec0dd92daf20d4fe4c1ba380fd48e472d20de8cee32b8be83</t>
  </si>
  <si>
    <t xml:space="preserve">2025-06-29 04:58:42 CDT</t>
  </si>
  <si>
    <t xml:space="preserve">3315d5bac7a4d00d6cb65ebba7f48530d30b7d975189a65f6318a5a0a5313092</t>
  </si>
  <si>
    <t xml:space="preserve">2025-06-29 02:42:18 CDT</t>
  </si>
  <si>
    <t xml:space="preserve">13e6e13766ef8c1ef0e7560681a6bae397dce189019ce12ca11a8860ea511faa</t>
  </si>
  <si>
    <t xml:space="preserve">2025-06-29 04:58:21 CDT</t>
  </si>
  <si>
    <t xml:space="preserve">57e729f89787af42aa7cf23753ac89745f8332d120bc735b9cea591e8b839082</t>
  </si>
  <si>
    <t xml:space="preserve">2025-06-29 02:43:06 CDT</t>
  </si>
  <si>
    <t xml:space="preserve">d58f33804964be4e7eb88627c3cb006e5eed942f8c49c9a5ee2948544cea58d0</t>
  </si>
  <si>
    <t xml:space="preserve">2025-06-29 04:58:15 CDT</t>
  </si>
  <si>
    <t xml:space="preserve">6cf92c428e0a850d18665c94198b162de5c6b5b55e6736b61a11c2938502ac36</t>
  </si>
  <si>
    <t xml:space="preserve">2025-06-29 02:44:03 CDT</t>
  </si>
  <si>
    <t xml:space="preserve">d7740335a9df773d79b860637ca3868e38b2051ce19712f03da26a46cad85cbd</t>
  </si>
  <si>
    <t xml:space="preserve">2025-06-29 04:58:10 CDT</t>
  </si>
  <si>
    <t xml:space="preserve">0020596e288dc056c1da25f090c49ce42d7a2e3a93e470e8ee30cab2bbc04f3c</t>
  </si>
  <si>
    <t xml:space="preserve">2025-06-29 02:45:02 CDT</t>
  </si>
  <si>
    <t xml:space="preserve">99b2c79322af88fbabd5fd82410330e8821e7d6b8e336ffd3a416832d3646368</t>
  </si>
  <si>
    <t xml:space="preserve">2025-06-29 04:58:06 CDT</t>
  </si>
  <si>
    <t xml:space="preserve">mis-matched</t>
  </si>
  <si>
    <t xml:space="preserve">5499eb67ac37c7e966be8c9db770f70287a67dc693d3e59f482a225a0d724d56</t>
  </si>
  <si>
    <t xml:space="preserve">b046a9c71bbfd57468fc5cdb072020d0da4e32970aae02d9187c16213be9015e</t>
  </si>
  <si>
    <t xml:space="preserve">2025-06-29 04:58:03 CDT</t>
  </si>
  <si>
    <t xml:space="preserve">35375dad4706eddc0e293ef8dde5f75b08d256335b86df8c64af34fbc13b7841</t>
  </si>
  <si>
    <t xml:space="preserve">2025-06-29 02:46:45 CDT</t>
  </si>
  <si>
    <t xml:space="preserve">3fb5c216ae18afd59ee5ae19def4fb92aba8ae280f4997f25a86d90399818517</t>
  </si>
  <si>
    <t xml:space="preserve">2025-06-29 04:57:59 CDT</t>
  </si>
  <si>
    <t xml:space="preserve">b26f64e65b8d481f1649e80c5c0202ac3ab18b4440665ae561e68190b3036291</t>
  </si>
  <si>
    <t xml:space="preserve">2025-06-29 02:47:41 CDT</t>
  </si>
  <si>
    <t xml:space="preserve">96147f6f5e106ca6d0adbab0600af97a36ac06da8b40852f1f46998f0afe1369</t>
  </si>
  <si>
    <t xml:space="preserve">2025-06-29 04:57:56 CDT</t>
  </si>
  <si>
    <t xml:space="preserve">e80915c4615fd495274b04b805426d0dd7fcf8daa91ad668ad9508501f9bac0e</t>
  </si>
  <si>
    <t xml:space="preserve">2025-06-29 02:48:38 CDT</t>
  </si>
  <si>
    <t xml:space="preserve">e69d261e720e4f2fd7333054f13e47e3f1b567bc84573b8d3b413f82f91332bd</t>
  </si>
  <si>
    <t xml:space="preserve">2025-06-29 04:57:52 CDT</t>
  </si>
  <si>
    <t xml:space="preserve">6123d163ffbcea95ccfd337843ffd10285829ddcce02a4845469961f3f0cf30b</t>
  </si>
  <si>
    <t xml:space="preserve">2025-06-29 02:49:23 CDT</t>
  </si>
  <si>
    <t xml:space="preserve">8bef583f448a64e092de614800a2ba96d84955338267a5469053880e7b8cb1fc</t>
  </si>
  <si>
    <t xml:space="preserve">2025-06-29 04:57:48 CDT</t>
  </si>
  <si>
    <t xml:space="preserve">d1bd7802ba22d870faf25268ee26163b48bb69a1be43026b63157fffb98ad280</t>
  </si>
  <si>
    <t xml:space="preserve">2025-06-29 02:50:14 CDT</t>
  </si>
  <si>
    <t xml:space="preserve">905c6079ba337167dfd62d45b58f30d590248907ce4fc59ef0ce6875b66d5cd8</t>
  </si>
  <si>
    <t xml:space="preserve">2025-06-29 04:57:44 CDT</t>
  </si>
  <si>
    <t xml:space="preserve">0bbcff9eda78d635175271957bf59a04d340546cfc721e5ffdedfe6991f889b0</t>
  </si>
  <si>
    <t xml:space="preserve">2025-06-29 02:51:26 CDT</t>
  </si>
  <si>
    <t xml:space="preserve">06a15545847d315556fd984821cabc68253789773a4021cf05ab34e1ab95bb8b</t>
  </si>
  <si>
    <t xml:space="preserve">2025-06-29 04:57:40 CDT</t>
  </si>
  <si>
    <t xml:space="preserve">9a2fd31458b641ad20d260afb91870b049f9bd0e25c8c4e5b734ed8ca8977aa8</t>
  </si>
  <si>
    <t xml:space="preserve">2025-06-29 02:52:38 CDT</t>
  </si>
  <si>
    <t xml:space="preserve">80c6fd94202ff546810ae72554bb19b65b98c0689bd064d2940b84bb5e392ee2</t>
  </si>
  <si>
    <t xml:space="preserve">2025-06-29 04:57:35 CDT</t>
  </si>
  <si>
    <t xml:space="preserve">d97799a068f27971f501909c0823eb4ece6c5e6f6c8b263336f4bb64732f8bbe</t>
  </si>
  <si>
    <t xml:space="preserve">2025-06-29 02:54:03 CDT</t>
  </si>
  <si>
    <t xml:space="preserve">54696c20d84af4b4f3f5d10134714021308cf64efb826ba8e9d398a3eabbf5ed</t>
  </si>
  <si>
    <t xml:space="preserve">2025-06-29 04:57:31 CDT</t>
  </si>
  <si>
    <t xml:space="preserve">079473da3165cdcd0fcb91038e5e05e913d4211365e40387bcbe9d4dc30f3d60</t>
  </si>
  <si>
    <t xml:space="preserve">2025-06-29 02:55:23 CDT</t>
  </si>
  <si>
    <t xml:space="preserve">c725c0a84897f589ff1a502787a05204784fc45d00ccf7b722afec9199b0f994</t>
  </si>
  <si>
    <t xml:space="preserve">2025-06-29 04:57:27 CDT</t>
  </si>
  <si>
    <t xml:space="preserve">ba58015334e1a3336c9d1f0127290fdfd99b1ecc7f36af84aacc4129b9a16b96</t>
  </si>
  <si>
    <t xml:space="preserve">2025-06-29 02:56:43 CDT</t>
  </si>
  <si>
    <t xml:space="preserve">9709ab230dd25f8628ebf35a494c4b11d070be3086196cc7fe62d126eb97104c</t>
  </si>
  <si>
    <t xml:space="preserve">2025-06-29 04:57:23 CDT</t>
  </si>
  <si>
    <t xml:space="preserve">d9d9fdce8efa6a144c06156892591cc4ce0089cac919214abde1ef7400ffb3da</t>
  </si>
  <si>
    <t xml:space="preserve">2025-06-29 02:57:45 CDT</t>
  </si>
  <si>
    <t xml:space="preserve">ce7cb2cae5930ec6920e0ae21532a075dc26b00f5013c098431da4bd4e090786</t>
  </si>
  <si>
    <t xml:space="preserve">2025-06-29 04:57:20 CDT</t>
  </si>
  <si>
    <t xml:space="preserve">cced484ccdbf6f784a2f0d06e7f02a7636894e4010ee1ed7f1a4b3d186cc0a96</t>
  </si>
  <si>
    <t xml:space="preserve">2025-06-29 02:58:56 CDT</t>
  </si>
  <si>
    <t xml:space="preserve">bf4fc1fd6e59b4c8944a55e0c9549badec8cb901d40f3eaef71333c0712d3d10</t>
  </si>
  <si>
    <t xml:space="preserve">2025-06-29 04:57:16 CDT</t>
  </si>
  <si>
    <t xml:space="preserve">1221ad0e8d8264caa07968008c3fe9485b28b684ae092dea12c610236651f02c</t>
  </si>
  <si>
    <t xml:space="preserve">2025-06-29 03:00:18 CDT</t>
  </si>
  <si>
    <t xml:space="preserve">95daadc99907258ab75232de3971a49fb39e9f1744520608731fd84627b4072a</t>
  </si>
  <si>
    <t xml:space="preserve">2025-06-29 04:57:12 CDT</t>
  </si>
  <si>
    <t xml:space="preserve">a5c057766d929be881dddadb5b611ab55d782db72e85b8ba39c89b3ca4c39f79</t>
  </si>
  <si>
    <t xml:space="preserve">2025-06-29 03:01:18 CDT</t>
  </si>
  <si>
    <t xml:space="preserve">f7da2bc754cb2bcc0e622818b0ad330a569b7d51e4792d482fc2e821e6b19a92</t>
  </si>
  <si>
    <t xml:space="preserve">2025-06-29 04:57:08 CDT</t>
  </si>
  <si>
    <t xml:space="preserve">a5730ba860f3daf6b32f5c368117dd3d3cc329267c2da8a03eafd6c3ad020e30</t>
  </si>
  <si>
    <t xml:space="preserve">2025-06-29 03:02:14 CDT</t>
  </si>
  <si>
    <t xml:space="preserve">5e24a161a72d43e32e593d8bdffe44a6b321f4a4f13c3c37f24521043208a1e5</t>
  </si>
  <si>
    <t xml:space="preserve">2025-06-29 04:57:04 CDT</t>
  </si>
  <si>
    <t xml:space="preserve">a413e690f98eaaeb05e267ec45d14159df3a0c57e81611c9ad14df3fe8071a17</t>
  </si>
  <si>
    <t xml:space="preserve">2025-06-29 03:03:24 CDT</t>
  </si>
  <si>
    <t xml:space="preserve">44dfcf00f23a3d0b095ab881e827818bc8338188417bc0c205e356cdffabb8b6</t>
  </si>
  <si>
    <t xml:space="preserve">2025-06-29 04:57:01 CDT</t>
  </si>
  <si>
    <t xml:space="preserve">db52da97185f2f9b492925e7486efd60fe8eba43e0e7922ae896c3a530d163c5</t>
  </si>
  <si>
    <t xml:space="preserve">2025-06-29 03:04:25 CDT</t>
  </si>
  <si>
    <t xml:space="preserve">71fde4e431d94f82a79f4079fc6aa0f79e5ce20aebab119abfca04b46cc9a8ce</t>
  </si>
  <si>
    <t xml:space="preserve">2025-06-29 04:56:57 CDT</t>
  </si>
  <si>
    <t xml:space="preserve">1d04795177999f09b56403b323a194b108d8e051cbbdacb3c6b8018b96eef69b</t>
  </si>
  <si>
    <t xml:space="preserve">2025-06-29 03:05:35 CDT</t>
  </si>
  <si>
    <t xml:space="preserve">45a8665d359d599767ecae5370953c257ea3aeec9a7ac7dbab8b83718621673d</t>
  </si>
  <si>
    <t xml:space="preserve">2025-06-29 04:56:53 CDT</t>
  </si>
  <si>
    <t xml:space="preserve">5f491ecd1870cd624c6be13bf87990d497e7790ec696039a003183d580c0f454</t>
  </si>
  <si>
    <t xml:space="preserve">2025-06-29 03:06:42 CDT</t>
  </si>
  <si>
    <t xml:space="preserve">11a6b304b08896d4acca216bc504fac7f8e90e0b8fc37c3d36389eee2162caab</t>
  </si>
  <si>
    <t xml:space="preserve">2025-06-29 04:56:49 CDT</t>
  </si>
  <si>
    <t xml:space="preserve">b383d9998049dd2ea73474ca9695bcba8fe5f9032178fb4d34a0f5ce6ed0b32b</t>
  </si>
  <si>
    <t xml:space="preserve">2025-06-29 03:07:39 CDT</t>
  </si>
  <si>
    <t xml:space="preserve">18c4d5b62bf97bfb899270c30fe92d0d9bb54b30a5d00c20275456d89d699b4b</t>
  </si>
  <si>
    <t xml:space="preserve">2025-06-29 04:56:44 CDT</t>
  </si>
  <si>
    <t xml:space="preserve">3e88d2d683fab0f9f1f8cbd478bf21d8ccde8a6d4283f8905ef66e3f6d02010e</t>
  </si>
  <si>
    <t xml:space="preserve">2025-06-29 03:08:55 CDT</t>
  </si>
  <si>
    <t xml:space="preserve">d83f4b6e2d7e935c5789e88a1613bd00b2f980b50681b1302f6ead71c2d21f6d</t>
  </si>
  <si>
    <t xml:space="preserve">2025-06-29 04:56:40 CDT</t>
  </si>
  <si>
    <t xml:space="preserve">6b1e7cfa29303f19697432b6c7cbb1f8c0eb13552ce198300f4479112416d376</t>
  </si>
  <si>
    <t xml:space="preserve">2025-06-29 03:10:07 CDT</t>
  </si>
  <si>
    <t xml:space="preserve">842f369f721d728d76a31dcd4ba47daa0e96dd9ebb7ae90a7928e8d4a23061ca</t>
  </si>
  <si>
    <t xml:space="preserve">2025-06-29 04:56:36 CDT</t>
  </si>
  <si>
    <t xml:space="preserve">4beddd370d8fd8a37f6b0ddf4d4947403a3527dbb0000d70b8d3858e707eeb37</t>
  </si>
  <si>
    <t xml:space="preserve">2025-06-29 03:11:19 CDT</t>
  </si>
  <si>
    <t xml:space="preserve">eb25701e39bd02c6a6060243719736d685033dbb2f46688ebab9174980e6b5fd</t>
  </si>
  <si>
    <t xml:space="preserve">2025-06-29 04:56:33 CDT</t>
  </si>
  <si>
    <t xml:space="preserve">66e8e97713b1082a96aca99cff9577afee7c2d7b76e5601e44024f8a1d7d5952</t>
  </si>
  <si>
    <t xml:space="preserve">2025-06-29 03:12:15 CDT</t>
  </si>
  <si>
    <t xml:space="preserve">89ce0915eacf1c2d4f0341f8462e58b78389549f9befeb9a8cf262daa7baed2f</t>
  </si>
  <si>
    <t xml:space="preserve">2025-06-29 04:56:29 CDT</t>
  </si>
  <si>
    <t xml:space="preserve">a4c69cb5d73abee6193300a245ef23cde197dfa1d42284843737441d6bc5808a</t>
  </si>
  <si>
    <t xml:space="preserve">2025-06-29 03:13:19 CDT</t>
  </si>
  <si>
    <t xml:space="preserve">da35466f3441df4baa1e7c8307f0d5eb467a06141b8378ef6034bc05507d1931</t>
  </si>
  <si>
    <t xml:space="preserve">2025-06-29 04:56:24 CDT</t>
  </si>
  <si>
    <t xml:space="preserve">a02b3b8abaed4728969d9e53d3c02faf14b22532668c3c290f81699d57336adf</t>
  </si>
  <si>
    <t xml:space="preserve">2025-06-29 03:14:20 CDT</t>
  </si>
  <si>
    <t xml:space="preserve">456140a2e90f780190e6253fea05608c61f22f19ed3b5ab42e9756f1815bf29b</t>
  </si>
  <si>
    <t xml:space="preserve">2025-06-29 04:56:20 CDT</t>
  </si>
  <si>
    <t xml:space="preserve">1547f1ee5f4b6d0080106b6d19dc50e4978e9d8684654718b226e34b37a89c23</t>
  </si>
  <si>
    <t xml:space="preserve">2025-06-29 03:15:20 CDT</t>
  </si>
  <si>
    <t xml:space="preserve">8362479459a1e7a9045d823b9e72bc26888f61f177aa2a64f2bbe1309dfa854c</t>
  </si>
  <si>
    <t xml:space="preserve">2025-06-29 04:56:16 CDT</t>
  </si>
  <si>
    <t xml:space="preserve">3a7012babef0a4741db76c631162d96344279878ff4227fb624f3779ae38243d</t>
  </si>
  <si>
    <t xml:space="preserve">2025-06-29 03:16:35 CDT</t>
  </si>
  <si>
    <t xml:space="preserve">da99ace6cac7b168b91626fc4847d84bd882074328a6f3d9b0c3f04a818751aa</t>
  </si>
  <si>
    <t xml:space="preserve">2025-06-29 04:56:12 CDT</t>
  </si>
  <si>
    <t xml:space="preserve">383ddcabc4dd52f4ffb0670c09f5c0860efd3fecdd3c77c748703fff389378c7</t>
  </si>
  <si>
    <t xml:space="preserve">2025-06-29 03:17:39 CDT</t>
  </si>
  <si>
    <t xml:space="preserve">a181feea915ca32efb9f40c2e8d049864b866b43cd36aa92fda5ee00a1396e1d</t>
  </si>
  <si>
    <t xml:space="preserve">2025-06-29 04:56:07 CDT</t>
  </si>
  <si>
    <t xml:space="preserve">a3f2e555fb82e618f3c006bbe7de1cc6eb125dee5bef78798eb2461d4b7985ab</t>
  </si>
  <si>
    <t xml:space="preserve">2025-06-29 03:18:48 CDT</t>
  </si>
  <si>
    <t xml:space="preserve">f02e62d58ef34ae97e2e7abb1f8599c8d798130214e264aa539f1713184ac9c7</t>
  </si>
  <si>
    <t xml:space="preserve">2025-06-29 04:56:04 CDT</t>
  </si>
  <si>
    <t xml:space="preserve">b8fd02bc6104dfac37854fd6f466a0bcdc041dbebf81b46ab41dc732692b1d40</t>
  </si>
  <si>
    <t xml:space="preserve">2025-06-29 03:20:01 CDT</t>
  </si>
  <si>
    <t xml:space="preserve">c3adae54518d1acf05524fa471bf6057ae438ccad125abfafec83be6a7e864a0</t>
  </si>
  <si>
    <t xml:space="preserve">2025-06-29 04:55:59 CDT</t>
  </si>
  <si>
    <t xml:space="preserve">8ed258119268e14645759f2821697c130a369f53fe7f79ec328301b41bb1ba55</t>
  </si>
  <si>
    <t xml:space="preserve">2025-06-29 03:21:20 CDT</t>
  </si>
  <si>
    <t xml:space="preserve">0765ae935279a4701d3336d807e7c5bdb88da59432461dbfa88dfbb027a5051a</t>
  </si>
  <si>
    <t xml:space="preserve">2025-06-29 04:55:55 CDT</t>
  </si>
  <si>
    <t xml:space="preserve">1a8f0e1f8cbfcf5573d841bfe524c1ea54b6c47660000de7af8e6a6c5002d670</t>
  </si>
  <si>
    <t xml:space="preserve">2025-06-29 03:22:43 CDT</t>
  </si>
  <si>
    <t xml:space="preserve">33543bc446d999014085607cb9e3e2483394ac302c47ee805f49f14f6c7eaa0c</t>
  </si>
  <si>
    <t xml:space="preserve">2025-06-29 04:55:51 CDT</t>
  </si>
  <si>
    <t xml:space="preserve">f9b19cb039e633e6768d702d8e22c5dbd4758cb45e992dad845595592b77592f</t>
  </si>
  <si>
    <t xml:space="preserve">2025-06-29 03:23:58 CDT</t>
  </si>
  <si>
    <t xml:space="preserve">fd2e27a614e4267f6a4c963fc31da5b7b00b2ad68c51692d861fbbec12993ca0</t>
  </si>
  <si>
    <t xml:space="preserve">2025-06-29 04:55:45 CDT</t>
  </si>
  <si>
    <t xml:space="preserve">843ef0703956175d26c3fd9b35bc212f1ab709e4c0291c9b833e85b3c41c586d</t>
  </si>
  <si>
    <t xml:space="preserve">2025-06-29 03:25:04 CDT</t>
  </si>
  <si>
    <t xml:space="preserve">e4a611e9a679e61edb5eab7803d326cab3348ae211260609e9042cce4a91a31b</t>
  </si>
  <si>
    <t xml:space="preserve">2025-06-29 04:55:39 CDT</t>
  </si>
  <si>
    <t xml:space="preserve">3e619d308588837f42aa1034071543f904e35ee212d5ac0a8bea8787856b4d45</t>
  </si>
  <si>
    <t xml:space="preserve">2025-06-29 03:26:02 CDT</t>
  </si>
  <si>
    <t xml:space="preserve">6f2b334201d7685c9e24494272fa60aeb9ebb10f177907e5f835a7c337ead738</t>
  </si>
  <si>
    <t xml:space="preserve">2025-06-29 04:55:20 CDT</t>
  </si>
  <si>
    <t xml:space="preserve">b2fa2f2bb29bad075baec3c739f3dea2ca3b4a7e0b6f335fc3ef3383b841072c</t>
  </si>
  <si>
    <t xml:space="preserve">2025-06-29 03:27:00 CDT</t>
  </si>
  <si>
    <t xml:space="preserve">d9027d7713ee87bae885589d50e390438b1c5e743cabbe7977ae019ea4586a77</t>
  </si>
  <si>
    <t xml:space="preserve">2025-06-29 04:55:16 CDT</t>
  </si>
  <si>
    <t xml:space="preserve">c53cc28cfcc46733721d933c550502da9ebcb799be01e3d235ee1232d6a8f7ec</t>
  </si>
  <si>
    <t xml:space="preserve">2025-06-29 03:27:54 CDT</t>
  </si>
  <si>
    <t xml:space="preserve">b3cf0774346323cb130ddc88f3c74be357562083a6688a34f497883c9a29e171</t>
  </si>
  <si>
    <t xml:space="preserve">2025-06-29 04:55:11 CDT</t>
  </si>
  <si>
    <t xml:space="preserve">4d409bb9b3a00f5c8a678458fadee48468422752a816cc62bc306d36bfb57fec</t>
  </si>
  <si>
    <t xml:space="preserve">2025-06-29 03:29:02 CDT</t>
  </si>
  <si>
    <t xml:space="preserve">d6dea8db3a1700296562dd6eb0a7777d1ec523840be365992dee33eb24231575</t>
  </si>
  <si>
    <t xml:space="preserve">2025-06-29 04:55:05 CDT</t>
  </si>
  <si>
    <t xml:space="preserve">2093ff65f4a90e04ba6a077216e08ebd543354f48ff05bd903ab888eca1bc523</t>
  </si>
  <si>
    <t xml:space="preserve">2025-06-29 03:30:23 CDT</t>
  </si>
  <si>
    <t xml:space="preserve">ec19f20d38d681adbb4812fd2f216d6c80a8a500dd713f6709753da829363a7a</t>
  </si>
  <si>
    <t xml:space="preserve">2025-06-29 04:55:00 CDT</t>
  </si>
  <si>
    <t xml:space="preserve">569088a092668efc4952bf741803b01c1d658b9199cd866ffb2149f421eca79f</t>
  </si>
  <si>
    <t xml:space="preserve">2025-06-29 03:33:24 CDT</t>
  </si>
  <si>
    <t xml:space="preserve">f52018a7b0bc466655284b15ae9ca62161bdf8b63f031e3f9adc64bb25be8d5b</t>
  </si>
  <si>
    <t xml:space="preserve">2025-06-29 04:54:54 CDT</t>
  </si>
  <si>
    <t xml:space="preserve">07249612a2d3b2ccdce2ef48e86d30541cdcdd9e5e65b318f3a05014af9aba1a</t>
  </si>
  <si>
    <t xml:space="preserve">2025-06-29 04:54:49 CDT</t>
  </si>
  <si>
    <t xml:space="preserve">9b43225c20fdc24606797948b81264c033eb146d2bf5e011001549971328ccb0</t>
  </si>
  <si>
    <t xml:space="preserve">2025-06-29 04:54:43 CDT</t>
  </si>
  <si>
    <t xml:space="preserve">ec5e36a1b592426bd64f5f9767422e9bedb1db75ccbb5aa73138704cf94da406</t>
  </si>
  <si>
    <t xml:space="preserve">2025-06-29 04:19:08 CDT</t>
  </si>
  <si>
    <t xml:space="preserve">9c060c2ed70c42404dd644d05b344dc92a1372fe86846e54f626608a434417be</t>
  </si>
  <si>
    <t xml:space="preserve">00000000000000000001172dea89dd1036961c25050ea3f9da21481606011f42</t>
  </si>
  <si>
    <t xml:space="preserve">2025-11-19 00:14:10 CST</t>
  </si>
  <si>
    <t xml:space="preserve">2025-11-19 00:52:12 CST</t>
  </si>
  <si>
    <t xml:space="preserve">2025-10-27 21:15:09 CDT</t>
  </si>
  <si>
    <t xml:space="preserve">2025-11-19 02:52:12 CST</t>
  </si>
  <si>
    <t xml:space="preserve">7a276f0f39c401a0bd6ca6d440f2ca6ff281dfa03e5fc397b3c0095730f09497</t>
  </si>
  <si>
    <t xml:space="preserve">000000000000000000001dd61a6006c28e2347058b870cc87b584673189f8cea</t>
  </si>
  <si>
    <t xml:space="preserve">2025-11-18 03:25:46 CST</t>
  </si>
  <si>
    <t xml:space="preserve">2025-11-18 04:33:07 CST</t>
  </si>
  <si>
    <t xml:space="preserve">2025-10-27 20:32:37 CDT</t>
  </si>
  <si>
    <t xml:space="preserve">2025-11-18 06:33:07 CST</t>
  </si>
  <si>
    <t xml:space="preserve">a525560ddda1ac69a1593521b8dde64c2e9632ab184b7a68f62a6e448edbbe43</t>
  </si>
  <si>
    <t xml:space="preserve">00000000000000000000f01950bb28d6fe8d5b9c1529cd92507efba932aca76b</t>
  </si>
  <si>
    <t xml:space="preserve">2025-11-18 20:19:02 CST</t>
  </si>
  <si>
    <t xml:space="preserve">2025-11-18 21:47:38 CST</t>
  </si>
  <si>
    <t xml:space="preserve">2025-10-28 17:10:20 CDT</t>
  </si>
  <si>
    <t xml:space="preserve">2025-11-18 23:47:38 CST</t>
  </si>
  <si>
    <t xml:space="preserve">516b78f528f21eebbc00450b74f4280e7b9cd55219e0782b15f760fd70b3f733</t>
  </si>
  <si>
    <t xml:space="preserve">00000000000000000000f9bcdf781915d33c51c1828d35bbe045d4303d430891</t>
  </si>
  <si>
    <t xml:space="preserve">2025-11-18 06:31:48 CST</t>
  </si>
  <si>
    <t xml:space="preserve">2025-11-18 08:09:04 CST</t>
  </si>
  <si>
    <t xml:space="preserve">2025-11-18 10:09:04 CST</t>
  </si>
  <si>
    <t xml:space="preserve">6486e8925a552c30fa4952415131d7ee7370df894e414d0c303b2bf04b0baaee</t>
  </si>
  <si>
    <t xml:space="preserve">2025-10-27 22:41:08 CDT</t>
  </si>
  <si>
    <t xml:space="preserve">2a020b7dbde09bce380e13e7dd831e82371cce7c935ac3ab54722f3d042e66dd</t>
  </si>
  <si>
    <t xml:space="preserve">00000000000000000000597ac7d9c868decac0fdd8b72b36ae9ec2e4376854e9</t>
  </si>
  <si>
    <t xml:space="preserve">2025-11-18 19:48:12 CST</t>
  </si>
  <si>
    <t xml:space="preserve">2025-11-18 20:39:53 CST</t>
  </si>
  <si>
    <t xml:space="preserve">2025-10-27 21:55:42 CDT</t>
  </si>
  <si>
    <t xml:space="preserve">2025-11-18 22:39:53 CST</t>
  </si>
  <si>
    <t xml:space="preserve">0aee58f41ae9c288fa3b1425e33cd863d2e6d9282a3a34d78f552f2e94bb2207</t>
  </si>
  <si>
    <t xml:space="preserve">2025-10-25 19:58:47 CDT</t>
  </si>
  <si>
    <t xml:space="preserve">f2a53d47327b48d8c71d975a96cedc28faefc642ce2622281cd31f2f41aa6b76</t>
  </si>
  <si>
    <t xml:space="preserve">2025-06-28 07:14:26 CDT</t>
  </si>
  <si>
    <t xml:space="preserve">eb31d69f65ab55f64e03ce65d6cda4d2e86d1b20dbf5950e72e88e7f5055440c</t>
  </si>
  <si>
    <t xml:space="preserve">00000000000000000001abc0608d3ff61219f9f212680fc07bcd994b24eab12f</t>
  </si>
  <si>
    <t xml:space="preserve">2025-06-28 16:18:33 CDT</t>
  </si>
  <si>
    <t xml:space="preserve">2025-06-28 17:24:58 CDT</t>
  </si>
  <si>
    <t xml:space="preserve">2025-06-28 07:16:39 CDT</t>
  </si>
  <si>
    <t xml:space="preserve">2025-06-28 19:24:58 CDT</t>
  </si>
  <si>
    <t xml:space="preserve">69dacaafe88c00c65d86007d6032efb36fc85827e6460035fcb1cffbd2dbe6fc</t>
  </si>
  <si>
    <t xml:space="preserve">2025-06-28 07:19:17 CDT</t>
  </si>
  <si>
    <t xml:space="preserve">68514353829ba9ae750f6f6b0eb54a6c879097d476a9c125d3b1414649d6f7a7</t>
  </si>
  <si>
    <t xml:space="preserve">2025-06-29 02:08:51 CDT</t>
  </si>
  <si>
    <t xml:space="preserve">33f7de186d8da3758a4c0b7097c49834adc45ba5fea494f9a4a9445646f2aedf</t>
  </si>
  <si>
    <t xml:space="preserve">2025-06-29 02:11:26 CDT</t>
  </si>
  <si>
    <t xml:space="preserve">3745aeb350b5f757358c6b5ddc6f18af0b8d3141a6c54fdb9de899d303a5c187</t>
  </si>
  <si>
    <t xml:space="preserve">2025-06-29 02:12:12 CDT</t>
  </si>
  <si>
    <t xml:space="preserve">3c05c76b46f1aae0b9d628f97b8e1bbde4b4f51a4fe4389cfde606765422e8ca</t>
  </si>
  <si>
    <t xml:space="preserve">2025-06-29 02:12:58 CDT</t>
  </si>
  <si>
    <t xml:space="preserve">df285fe8d6fcc307415b74f675211418a08d99e30d55847e6a1f53a5af27868d</t>
  </si>
  <si>
    <t xml:space="preserve">2025-06-29 02:13:57 CDT</t>
  </si>
  <si>
    <t xml:space="preserve">4bdb28e2a2a9810b1bb3fc5097a859920851d874db40174e4cd421aecea0b899</t>
  </si>
  <si>
    <t xml:space="preserve">2025-06-29 02:14:38 CDT</t>
  </si>
  <si>
    <t xml:space="preserve">1eede2d0bc861bb23c9a583cf48ae80c47fce8cdf80dfcbb5bbc54ac30b44640</t>
  </si>
  <si>
    <t xml:space="preserve">2025-06-29 02:15:38 CDT</t>
  </si>
  <si>
    <t xml:space="preserve">7e285edb05df9fdac16a64a750736928b6e85d10d3409e2e4c67e11889450ea5</t>
  </si>
  <si>
    <t xml:space="preserve">2025-06-29 02:16:43 CDT</t>
  </si>
  <si>
    <t xml:space="preserve">461f527e41f094afd26e96e580cfb7e0cdf1bea0cfd9be341d8593ac0190821c</t>
  </si>
  <si>
    <t xml:space="preserve">2025-06-29 02:17:54 CDT</t>
  </si>
  <si>
    <t xml:space="preserve">37abadab0ef1cecd09df79ede32aa9e90ef0ab324e3a9f3a82c29d91ccd07076</t>
  </si>
  <si>
    <t xml:space="preserve">2025-06-29 02:18:36 CDT</t>
  </si>
  <si>
    <t xml:space="preserve">11b338df613e1b6623129be89d4ae639d32c6d7fbbef49b19f308458482ebbe5</t>
  </si>
  <si>
    <t xml:space="preserve">2025-06-29 02:19:15 CDT</t>
  </si>
  <si>
    <t xml:space="preserve">14ada46d27e8e22cc4b2388ea58c837bd0caf6f552f3d69e2a4e05e98adf158c</t>
  </si>
  <si>
    <t xml:space="preserve">2025-06-29 02:19:52 CDT</t>
  </si>
  <si>
    <t xml:space="preserve">be9d816f016797901869eba53cf5082759b97fdaa37edba409b4fad7d328cbf1</t>
  </si>
  <si>
    <t xml:space="preserve">2025-06-29 02:20:33 CDT</t>
  </si>
  <si>
    <t xml:space="preserve">26c7d22172fa3f5a6cb4f4c34469f5e145c4b007b4a088e602f6a529e167459f</t>
  </si>
  <si>
    <t xml:space="preserve">2025-06-29 02:21:12 CDT</t>
  </si>
  <si>
    <t xml:space="preserve">2f183aa32cc549484bdb7f71c1f62e064858ce0629b74245ad841820a87e1684</t>
  </si>
  <si>
    <t xml:space="preserve">2025-06-29 02:22:14 CDT</t>
  </si>
  <si>
    <t xml:space="preserve">97d73bd8d5cb65ca8e9011f92b7f1c46764c79c72c08047daa7ddec9fc4a2de1</t>
  </si>
  <si>
    <t xml:space="preserve">2025-06-29 02:22:57 CDT</t>
  </si>
  <si>
    <t xml:space="preserve">7503ba355a9025181bdb9fa11f07717e90105c2cc8a191a54a2c35f3fc172857</t>
  </si>
  <si>
    <t xml:space="preserve">2025-06-29 02:23:34 CDT</t>
  </si>
  <si>
    <t xml:space="preserve">b35b418c60923251cd17aab635608c811db44041fbb383399793c1577de277ae</t>
  </si>
  <si>
    <t xml:space="preserve">2025-06-29 02:24:12 CDT</t>
  </si>
  <si>
    <t xml:space="preserve">44f8956221a0d01c1d195f9369968516891e6246f62c31f5ed1993fec7516466</t>
  </si>
  <si>
    <t xml:space="preserve">2025-06-29 02:25:07 CDT</t>
  </si>
  <si>
    <t xml:space="preserve">cf82b64c460abbe239ab850c44081d2fd2049a683664884723ccf95c3c15af8f</t>
  </si>
  <si>
    <t xml:space="preserve">2025-06-29 02:26:16 CDT</t>
  </si>
  <si>
    <t xml:space="preserve">d5f51ffea86fecf87d2540e61c3ea9fdcdb777e8aae146d0faaebc60479247f7</t>
  </si>
  <si>
    <t xml:space="preserve">2025-06-29 02:27:03 CDT</t>
  </si>
  <si>
    <t xml:space="preserve">10b818643784871228aafcdc6f59eaa8ff38757b962231c6ef13dc604c4dd3ac</t>
  </si>
  <si>
    <t xml:space="preserve">2025-06-29 02:27:42 CDT</t>
  </si>
  <si>
    <t xml:space="preserve">0859732ab85602c8ddeb933d96467d13ad7e4f898353304c4e1891dee51da736</t>
  </si>
  <si>
    <t xml:space="preserve">2025-06-29 02:28:21 CDT</t>
  </si>
  <si>
    <t xml:space="preserve">74df2c1614b0c4fae777e7cbd36a1bf63ef1e51f4c442577505f71c617b7a413</t>
  </si>
  <si>
    <t xml:space="preserve">2025-06-29 02:29:01 CDT</t>
  </si>
  <si>
    <t xml:space="preserve">de8a58dac7b9ab9b1a83e136301963210838c7c095df0f5930b0cbe1a5408365</t>
  </si>
  <si>
    <t xml:space="preserve">2025-06-29 02:29:40 CDT</t>
  </si>
  <si>
    <t xml:space="preserve">328e6d2a670e0efa557b9215f44cdcf5b749200a8c1f46cc5de7fc99a65f2715</t>
  </si>
  <si>
    <t xml:space="preserve">2025-06-29 02:31:02 CDT</t>
  </si>
  <si>
    <t xml:space="preserve">292a6074ed2b57337ebddf6bf62518f5a584179628686143019a75204e3f2636</t>
  </si>
  <si>
    <t xml:space="preserve">2025-06-29 02:31:47 CDT</t>
  </si>
  <si>
    <t xml:space="preserve">47b6522f920f0d52f452526a6465055da37aa511e30f24e636cec826ae2285f0</t>
  </si>
  <si>
    <t xml:space="preserve">2025-06-29 02:32:34 CDT</t>
  </si>
  <si>
    <t xml:space="preserve">6563633a6df664a4dd2492a0060af735b6e711b7cef1ce2e4800a9fdd077dbc0</t>
  </si>
  <si>
    <t xml:space="preserve">2025-06-29 02:33:23 CDT</t>
  </si>
  <si>
    <t xml:space="preserve">71353a78be8416a47abe660dfb823ee3a6d4ad9f6964ce5ea81347c5e196710e</t>
  </si>
  <si>
    <t xml:space="preserve">2025-06-29 02:34:14 CDT</t>
  </si>
  <si>
    <t xml:space="preserve">e5d5bc3c3f139132824173576e9aec95d0ed19db8723614ad86b44ec104190f2</t>
  </si>
  <si>
    <t xml:space="preserve">2025-06-29 02:35:02 CDT</t>
  </si>
  <si>
    <t xml:space="preserve">84a43a88ac5c8e8151815cdbdde645cc1c34888bea2ea7da1f9c93b3ebdb541f</t>
  </si>
  <si>
    <t xml:space="preserve">2025-06-29 02:35:46 CDT</t>
  </si>
  <si>
    <t xml:space="preserve">c3290a5e3297a17e70d27fbea7afd997a3d9e2b534384edbe91d22ec954c4c4d</t>
  </si>
  <si>
    <t xml:space="preserve">2025-06-29 02:36:28 CDT</t>
  </si>
  <si>
    <t xml:space="preserve">92ddbb1e402e3a79f39f898173a4e63e7c53d00af625df404bfed26a111cdaf7</t>
  </si>
  <si>
    <t xml:space="preserve">2025-06-29 02:37:13 CDT</t>
  </si>
  <si>
    <t xml:space="preserve">27c111c97c841cb832528ff98220db24e07ed2649764f1fe2602cae248bb2922</t>
  </si>
  <si>
    <t xml:space="preserve">2025-06-29 02:38:00 CDT</t>
  </si>
  <si>
    <t xml:space="preserve">100b90de3ac681a0c202a273529f2db4fb9f12e184ece3e4c0d9ac4bcfe57972</t>
  </si>
  <si>
    <t xml:space="preserve">2025-06-29 02:38:46 CDT</t>
  </si>
  <si>
    <t xml:space="preserve">be02171488f95964a014b2ce881589c1eccd9b994672b2fb18259a5b6eb7a7fb</t>
  </si>
  <si>
    <t xml:space="preserve">2025-06-29 02:39:23 CDT</t>
  </si>
  <si>
    <t xml:space="preserve">3323b27f39d63446500e21fc7ac652ccaa030e6b26b9fb24b0933b9f65d30f44</t>
  </si>
  <si>
    <t xml:space="preserve">2025-06-29 02:40:10 CDT</t>
  </si>
  <si>
    <t xml:space="preserve">a0cd80480d54e124936bdbc9c667d4644e3eb43aab1d1dc10c26402da67df505</t>
  </si>
  <si>
    <t xml:space="preserve">2025-06-29 02:41:01 CDT</t>
  </si>
  <si>
    <t xml:space="preserve">9b1abf0a5a467224aa160c839184d83acd4041346f2092596692cdc35a40d92b</t>
  </si>
  <si>
    <t xml:space="preserve">2025-06-29 02:41:49 CDT</t>
  </si>
  <si>
    <t xml:space="preserve">10280996b8aeeb92b5203fdd0e6908f5dfd4a8105d11dac07d58589223fa94d1</t>
  </si>
  <si>
    <t xml:space="preserve">2025-06-29 02:42:39 CDT</t>
  </si>
  <si>
    <t xml:space="preserve">2054479bc5af6db7564ce66737932ea3c0fce51a07dd7f5ff29c901c4f6ae7b0</t>
  </si>
  <si>
    <t xml:space="preserve">2025-06-29 02:43:19 CDT</t>
  </si>
  <si>
    <t xml:space="preserve">d17487aeef0d9105392b34ce183b5891c65e5a72a09fd3adaeaaafec7f7a7a27</t>
  </si>
  <si>
    <t xml:space="preserve">2025-06-29 02:44:22 CDT</t>
  </si>
  <si>
    <t xml:space="preserve">4b2079e65e8a406378e105d4506505d95537a20db3c2390b27f502b54af59e92</t>
  </si>
  <si>
    <t xml:space="preserve">2025-06-29 02:45:25 CDT</t>
  </si>
  <si>
    <t xml:space="preserve">881cc35bd83c7518bceb0921c27d769934875953a35aaa709681c32dd23f72ab</t>
  </si>
  <si>
    <t xml:space="preserve">2025-06-29 02:46:11 CDT</t>
  </si>
  <si>
    <t xml:space="preserve">579e7ce451bd2a687f2074cf4770e68d4949e1bddd3f7f9f8b9af02bec771010</t>
  </si>
  <si>
    <t xml:space="preserve">2025-06-29 02:47:13 CDT</t>
  </si>
  <si>
    <t xml:space="preserve">a0481302da6c45cdcd3e05868056c3031ecd6f42cabcafccf82f54c29cff3f29</t>
  </si>
  <si>
    <t xml:space="preserve">2025-06-29 02:48:08 CDT</t>
  </si>
  <si>
    <t xml:space="preserve">4014d0008ae04d48c4475ac55c3a962e67ab91fcb79e7d3966aaefa730ad2ef0</t>
  </si>
  <si>
    <t xml:space="preserve">2025-06-29 02:49:04 CDT</t>
  </si>
  <si>
    <t xml:space="preserve">1b7b372e3dd6fa29af745b8c7d52f630a9254e7e35767f388679e0a2a23cb83a</t>
  </si>
  <si>
    <t xml:space="preserve">2025-06-29 02:49:51 CDT</t>
  </si>
  <si>
    <t xml:space="preserve">1ceee96c387345d08b9f3b9a0e5cb451271d961d086339756e3dfe2819342018</t>
  </si>
  <si>
    <t xml:space="preserve">2025-06-29 02:50:56 CDT</t>
  </si>
  <si>
    <t xml:space="preserve">09feb9d966a50649b9fa1ec1c1167c8b1b48f94a4457752e5c2178dcc0817825</t>
  </si>
  <si>
    <t xml:space="preserve">2025-06-29 02:52:04 CDT</t>
  </si>
  <si>
    <t xml:space="preserve">6b3c81498b3faf916d03957aa108dee7202c6de11383bfc7a637646bdce13c36</t>
  </si>
  <si>
    <t xml:space="preserve">2025-06-29 02:53:28 CDT</t>
  </si>
  <si>
    <t xml:space="preserve">8b71b4588a6ae4eb0b089b5e69eab853cbcc23a2b09272bf95d3d502a76f9988</t>
  </si>
  <si>
    <t xml:space="preserve">2025-06-29 02:54:50 CDT</t>
  </si>
  <si>
    <t xml:space="preserve">50ae0f47c67fc5353499c1335d28797f5daa2afaa8796a2c034a21f3c8357eed</t>
  </si>
  <si>
    <t xml:space="preserve">2025-06-29 02:56:05 CDT</t>
  </si>
  <si>
    <t xml:space="preserve">850a844c39a93e2a0f2e1b817184f8343d8a7422a22d7b58d424bea75e604aac</t>
  </si>
  <si>
    <t xml:space="preserve">2025-06-29 02:57:23 CDT</t>
  </si>
  <si>
    <t xml:space="preserve">83457c6e968be740a0d983ff61fe1bd9ff7a3e4fc5eddf7495dd704fdc21c0a6</t>
  </si>
  <si>
    <t xml:space="preserve">2025-06-29 02:58:38 CDT</t>
  </si>
  <si>
    <t xml:space="preserve">2b2bc511c39a49591fe073ad0c13f0e720c6d242bc079992b4b1d2a3691a29fa</t>
  </si>
  <si>
    <t xml:space="preserve">2025-06-29 02:59:48 CDT</t>
  </si>
  <si>
    <t xml:space="preserve">a42033390810040a30d8352561ac37964b4fe6a5ddcb9994137c1531c38a12e2</t>
  </si>
  <si>
    <t xml:space="preserve">2025-06-29 03:00:58 CDT</t>
  </si>
  <si>
    <t xml:space="preserve">d177a1fc0d4633b8fea34e546170c3bf7811b78f27b0ac14a84d6d129df454aa</t>
  </si>
  <si>
    <t xml:space="preserve">2025-06-29 03:01:52 CDT</t>
  </si>
  <si>
    <t xml:space="preserve">28cf5a473542caa599270a6b580bea2eef92797ad7408af5975e6d5d5824ed04</t>
  </si>
  <si>
    <t xml:space="preserve">2025-06-29 03:03:03 CDT</t>
  </si>
  <si>
    <t xml:space="preserve">8507f12c0248f4c89b09204862a648c81de598beda2cde00ec2916cc16d629d7</t>
  </si>
  <si>
    <t xml:space="preserve">2025-06-29 03:04:03 CDT</t>
  </si>
  <si>
    <t xml:space="preserve">74892f22b431de0a0afea54665a2442867ed86fbe40854bb078ba9270bd69712</t>
  </si>
  <si>
    <t xml:space="preserve">2025-06-29 03:05:09 CDT</t>
  </si>
  <si>
    <t xml:space="preserve">b30b93be58f99c1167c3c2a9932591d98ff54420dd1069bd55982225ec50962f</t>
  </si>
  <si>
    <t xml:space="preserve">2025-06-29 03:06:18 CDT</t>
  </si>
  <si>
    <t xml:space="preserve">b8aefa06bed690eeefc2789eebc92d5cd57b79bd2c3e7db02dd45793a64969a5</t>
  </si>
  <si>
    <t xml:space="preserve">2025-06-29 03:07:15 CDT</t>
  </si>
  <si>
    <t xml:space="preserve">5b4b295e37ed9d6ec5ad89371b901032598c4b2e087f4f910677d60094349f9f</t>
  </si>
  <si>
    <t xml:space="preserve">2025-06-29 03:08:28 CDT</t>
  </si>
  <si>
    <t xml:space="preserve">0547a405e4a1a72bcbd1f874b78729565d684a43bbaf9498c312933aa3abd829</t>
  </si>
  <si>
    <t xml:space="preserve">2025-06-29 03:09:35 CDT</t>
  </si>
  <si>
    <t xml:space="preserve">1cecbd699cedc52d2c99a8b39cc522f58ed7a83644d9067f1ee0f90d6edd3427</t>
  </si>
  <si>
    <t xml:space="preserve">2025-06-29 03:10:58 CDT</t>
  </si>
  <si>
    <t xml:space="preserve">a06643665dd2e19bfcd16521a728d0da4060d9f2358e8412909fc908afb68f5e</t>
  </si>
  <si>
    <t xml:space="preserve">2025-06-29 03:11:52 CDT</t>
  </si>
  <si>
    <t xml:space="preserve">569661ffe77e574f4ed2e3cb8cc5ae835015004c5b3b2e522fa383aa5abcf84e</t>
  </si>
  <si>
    <t xml:space="preserve">2025-06-29 03:12:54 CDT</t>
  </si>
  <si>
    <t xml:space="preserve">082071c5bbc2bb5e264cbfc9edd32e047779747d5fee05c8b07237292be70eba</t>
  </si>
  <si>
    <t xml:space="preserve">2025-06-29 03:14:00 CDT</t>
  </si>
  <si>
    <t xml:space="preserve">3d500444dc7b5747877e2267ee7e50c9f14e0a390ad65463f739ab73c0b7d092</t>
  </si>
  <si>
    <t xml:space="preserve">2025-06-29 03:14:58 CDT</t>
  </si>
  <si>
    <t xml:space="preserve">64f54438da15a8074d274e7575333314a210db151f3bc235c8394d63c2517b50</t>
  </si>
  <si>
    <t xml:space="preserve">2025-06-29 03:16:14 CDT</t>
  </si>
  <si>
    <t xml:space="preserve">32a89c3f3e068820590497096f11be0228ca15ae4ff26a3f046071707f4da2f9</t>
  </si>
  <si>
    <t xml:space="preserve">2025-06-29 03:17:17 CDT</t>
  </si>
  <si>
    <t xml:space="preserve">1921f3c05e7470ab029a574ef7552e88090d1aac4dbee0a33db40269d406d7ce</t>
  </si>
  <si>
    <t xml:space="preserve">2025-06-29 03:18:28 CDT</t>
  </si>
  <si>
    <t xml:space="preserve">5e929ba5ba5d58c688b4bbaf30e0b5942aa2e86d247d95e8376c3667848abd25</t>
  </si>
  <si>
    <t xml:space="preserve">2025-06-29 03:19:35 CDT</t>
  </si>
  <si>
    <t xml:space="preserve">ee528fccb09a972aff91ad0f642ffe70f0093810c677bc190ecf49f700602ec8</t>
  </si>
  <si>
    <t xml:space="preserve">2025-06-29 03:20:58 CDT</t>
  </si>
  <si>
    <t xml:space="preserve">bb9f76d057d96428c6e6f539f8b2254025bb40307771313b8d06ce6fb3bf1182</t>
  </si>
  <si>
    <t xml:space="preserve">2025-06-29 03:22:23 CDT</t>
  </si>
  <si>
    <t xml:space="preserve">b38337c62df4155b38b53df66eb647e02919a24741117ba38433b83ec5e4b60b</t>
  </si>
  <si>
    <t xml:space="preserve">2025-06-29 03:23:29 CDT</t>
  </si>
  <si>
    <t xml:space="preserve">46e9d76a2be3a830fbefc15dae74f0d4e1dd7fa93be6cbebc0ef5bdcd9f7da98</t>
  </si>
  <si>
    <t xml:space="preserve">2025-06-29 03:24:37 CDT</t>
  </si>
  <si>
    <t xml:space="preserve">890697c88f3854aaff5e0964fbef27b92bca9c62b9613c264772428096771352</t>
  </si>
  <si>
    <t xml:space="preserve">2025-06-29 03:25:41 CDT</t>
  </si>
  <si>
    <t xml:space="preserve">c758266b35e31de7ef5f78b7c4cdf5c7839e7b559043858d226d92784bee203f</t>
  </si>
  <si>
    <t xml:space="preserve">2025-06-29 03:26:43 CDT</t>
  </si>
  <si>
    <t xml:space="preserve">f7d82b81856aca888e69ecfa5b78212a2b2fbc609a39d6a975fa9a8e2ff07456</t>
  </si>
  <si>
    <t xml:space="preserve">2025-06-29 03:27:30 CDT</t>
  </si>
  <si>
    <t xml:space="preserve">dddf1959e2453b3945cdcc53185aa758ff447d97e321c4f81139d3e740a42295</t>
  </si>
  <si>
    <t xml:space="preserve">2025-06-29 03:28:41 CDT</t>
  </si>
  <si>
    <t xml:space="preserve">a00971e420ff3cc990c01c8b8cbbc2983db488429447bfa7f4e2c7e2a3042440</t>
  </si>
  <si>
    <t xml:space="preserve">2025-06-29 03:29:35 CDT</t>
  </si>
  <si>
    <t xml:space="preserve">e02afb7dc7fa7c186c15bef53738fc5ce4947ba4e13655c5760198b039f55e90</t>
  </si>
  <si>
    <t xml:space="preserve">2025-06-29 03:30:56 CDT</t>
  </si>
  <si>
    <t xml:space="preserve">7a694f3f6be14ae926c7cc0656ffa15548c4e8d50031913f2b8170d50cbfe5d5</t>
  </si>
  <si>
    <t xml:space="preserve">2025-06-29 03:32:59 CDT</t>
  </si>
  <si>
    <t xml:space="preserve">8045303147432d425c47822f35f052b5ff975bd6c72382defaab4f1d9b368051</t>
  </si>
  <si>
    <t xml:space="preserve">2025-06-29 03:34:38 CDT</t>
  </si>
  <si>
    <t xml:space="preserve">d74faa1fbba6b4667785ce50559ad211f79d1bc83600d086cc4d7862ce4e1c76</t>
  </si>
  <si>
    <t xml:space="preserve">2025-06-29 03:37:30 CDT</t>
  </si>
  <si>
    <t xml:space="preserve">source_filename</t>
  </si>
  <si>
    <t xml:space="preserve">source_sha256</t>
  </si>
  <si>
    <t xml:space="preserve">raissa-2018-01.pdf</t>
  </si>
  <si>
    <t xml:space="preserve">raissa-2018-02.pdf</t>
  </si>
  <si>
    <t xml:space="preserve">raissa-2018-03.pdf</t>
  </si>
  <si>
    <t xml:space="preserve">raissa-2018-04.pdf</t>
  </si>
  <si>
    <t xml:space="preserve">raissa-2018-05.pdf</t>
  </si>
  <si>
    <t xml:space="preserve">raissa-2018-06.pdf</t>
  </si>
  <si>
    <t xml:space="preserve">raissa-2018-07.pdf</t>
  </si>
  <si>
    <t xml:space="preserve">raissa-2019-01.pdf</t>
  </si>
  <si>
    <t xml:space="preserve">raissa-2019-02.pdf</t>
  </si>
  <si>
    <t xml:space="preserve">raissa-2019-03.pdf</t>
  </si>
  <si>
    <t xml:space="preserve">raissa-2019-04.pdf</t>
  </si>
  <si>
    <t xml:space="preserve">raissa-2019-05.pdf</t>
  </si>
  <si>
    <t xml:space="preserve">raissa-2019-06.pdf</t>
  </si>
  <si>
    <t xml:space="preserve">raissa-2019-07.pdf</t>
  </si>
  <si>
    <t xml:space="preserve">raissa-2019-08.pdf</t>
  </si>
  <si>
    <t xml:space="preserve">raissa-2019-09.pdf</t>
  </si>
  <si>
    <t xml:space="preserve">raissa-2019-10.pdf</t>
  </si>
  <si>
    <t xml:space="preserve">raissa-2019-11.pdf</t>
  </si>
  <si>
    <t xml:space="preserve">raissa-2020-01.pdf</t>
  </si>
  <si>
    <t xml:space="preserve">raissa-2020-02.pdf</t>
  </si>
  <si>
    <t xml:space="preserve">raissa-2020-03.pdf</t>
  </si>
  <si>
    <t xml:space="preserve">raissa-2020-04.pdf</t>
  </si>
  <si>
    <t xml:space="preserve">raissa-2020-05.pdf</t>
  </si>
  <si>
    <t xml:space="preserve">raissa-2020-06.pdf</t>
  </si>
  <si>
    <t xml:space="preserve">raissa-2020-07.pdf</t>
  </si>
  <si>
    <t xml:space="preserve">raissa-2020-08.pdf</t>
  </si>
  <si>
    <t xml:space="preserve">raissa-2020-09.pdf</t>
  </si>
  <si>
    <t xml:space="preserve">raissa-2020-10.pdf</t>
  </si>
  <si>
    <t xml:space="preserve">raissa-2020-11.pdf</t>
  </si>
  <si>
    <t xml:space="preserve">raissa-2020-12.pdf</t>
  </si>
  <si>
    <t xml:space="preserve">raissa-2021-01.pdf</t>
  </si>
  <si>
    <t xml:space="preserve">raissa-2021-02.pdf</t>
  </si>
  <si>
    <t xml:space="preserve">raissa-2021-03.pdf</t>
  </si>
  <si>
    <t xml:space="preserve">raissa-2021-04.pdf</t>
  </si>
  <si>
    <t xml:space="preserve">raissa-2021-05.pdf</t>
  </si>
  <si>
    <t xml:space="preserve">raissa-2021-06.pdf</t>
  </si>
  <si>
    <t xml:space="preserve">raissa-2021-07.pdf</t>
  </si>
  <si>
    <t xml:space="preserve">raissa-2021-08.pdf</t>
  </si>
  <si>
    <t xml:space="preserve">raissa-2021-09.pdf</t>
  </si>
  <si>
    <t xml:space="preserve">raissa-2021-10.pdf</t>
  </si>
  <si>
    <t xml:space="preserve">raissa-2021-11.pdf</t>
  </si>
  <si>
    <t xml:space="preserve">raissa-2021-12.pdf</t>
  </si>
  <si>
    <t xml:space="preserve">raissa-2022-01.pdf</t>
  </si>
  <si>
    <t xml:space="preserve">raissa-2022-02.pdf</t>
  </si>
  <si>
    <t xml:space="preserve">raissa-2022-03.pdf</t>
  </si>
  <si>
    <t xml:space="preserve">raissa-2022-04.pdf</t>
  </si>
  <si>
    <t xml:space="preserve">raissa-2022-05.pdf</t>
  </si>
  <si>
    <t xml:space="preserve">raissa-2022-06.pdf</t>
  </si>
  <si>
    <t xml:space="preserve">raissa-2022-07.pdf</t>
  </si>
  <si>
    <t xml:space="preserve">raissa-2022-08.pdf</t>
  </si>
  <si>
    <t xml:space="preserve">raissa-2022-09.pdf</t>
  </si>
  <si>
    <t xml:space="preserve">raissa-2022-10.pdf</t>
  </si>
  <si>
    <t xml:space="preserve">raissa-2022-11.pdf</t>
  </si>
  <si>
    <t xml:space="preserve">raissa-2022-12.pdf</t>
  </si>
  <si>
    <t xml:space="preserve">raissa-2023-01.pdf</t>
  </si>
  <si>
    <t xml:space="preserve">raissa-2023-02.pdf</t>
  </si>
  <si>
    <t xml:space="preserve">raissa-2023-03.pdf</t>
  </si>
  <si>
    <t xml:space="preserve">raissa-2023-04.pdf</t>
  </si>
  <si>
    <t xml:space="preserve">raissa-2023-05.pdf</t>
  </si>
  <si>
    <t xml:space="preserve">raissa-2023-06.pdf</t>
  </si>
  <si>
    <t xml:space="preserve">raissa-2023-07.pdf</t>
  </si>
  <si>
    <t xml:space="preserve">raissa-2023-08.pdf</t>
  </si>
  <si>
    <t xml:space="preserve">raissa-2023-09.pdf</t>
  </si>
  <si>
    <t xml:space="preserve">raissa-2023-10.pdf</t>
  </si>
  <si>
    <t xml:space="preserve">raissa-2023-11.pdf</t>
  </si>
  <si>
    <t xml:space="preserve">raissa-2023-12.pdf</t>
  </si>
  <si>
    <t xml:space="preserve">raissa-2024-01.pdf</t>
  </si>
  <si>
    <t xml:space="preserve">raissa-2024-02.pdf</t>
  </si>
  <si>
    <t xml:space="preserve">raissa-2024-03.pdf</t>
  </si>
  <si>
    <t xml:space="preserve">raissa-2024-04.pdf</t>
  </si>
  <si>
    <t xml:space="preserve">raissa-2024-05.pdf</t>
  </si>
  <si>
    <t xml:space="preserve">raissa-2024-06.pdf</t>
  </si>
  <si>
    <t xml:space="preserve">raissa-2024-07.pdf</t>
  </si>
  <si>
    <t xml:space="preserve">raissa-2024-08.pdf</t>
  </si>
  <si>
    <t xml:space="preserve">raissa-2024-09.pdf</t>
  </si>
  <si>
    <t xml:space="preserve">raissa-2024-10.pdf</t>
  </si>
  <si>
    <t xml:space="preserve">raissa-2024-11.pdf</t>
  </si>
  <si>
    <t xml:space="preserve">raissa-2024-12.pdf</t>
  </si>
  <si>
    <t xml:space="preserve">raissa-2025-01.pdf</t>
  </si>
  <si>
    <t xml:space="preserve">raissa-2025-02.pdf</t>
  </si>
  <si>
    <t xml:space="preserve">raissa-2025-03.pdf</t>
  </si>
  <si>
    <t xml:space="preserve">raissa-2025-04.pdf</t>
  </si>
  <si>
    <t xml:space="preserve">raissa-2025-05.pdf</t>
  </si>
  <si>
    <t xml:space="preserve">raissa-2025-06.pdf</t>
  </si>
  <si>
    <t xml:space="preserve">raissa-2025-07.pdf</t>
  </si>
  <si>
    <t xml:space="preserve">raissa-2025-08.pdf</t>
  </si>
  <si>
    <t xml:space="preserve">raissa-2018-01.html</t>
  </si>
  <si>
    <t xml:space="preserve">raissa-2018-02.html</t>
  </si>
  <si>
    <t xml:space="preserve">raissa-2018-03.html</t>
  </si>
  <si>
    <t xml:space="preserve">raissa-2018-04.html</t>
  </si>
  <si>
    <t xml:space="preserve">raissa-2018-05.html</t>
  </si>
  <si>
    <t xml:space="preserve">raissa-2018-06.html</t>
  </si>
  <si>
    <t xml:space="preserve">raissa-2018-07.html</t>
  </si>
  <si>
    <t xml:space="preserve">raissa-2019-01.html</t>
  </si>
  <si>
    <t xml:space="preserve">raissa-2019-02.html</t>
  </si>
  <si>
    <t xml:space="preserve">raissa-2019-03.html</t>
  </si>
  <si>
    <t xml:space="preserve">raissa-2019-04.html</t>
  </si>
  <si>
    <t xml:space="preserve">raissa-2019-05.html</t>
  </si>
  <si>
    <t xml:space="preserve">raissa-2019-06.html</t>
  </si>
  <si>
    <t xml:space="preserve">raissa-2019-07.html</t>
  </si>
  <si>
    <t xml:space="preserve">raissa-2019-08.html</t>
  </si>
  <si>
    <t xml:space="preserve">raissa-2019-09.html</t>
  </si>
  <si>
    <t xml:space="preserve">raissa-2019-10.html</t>
  </si>
  <si>
    <t xml:space="preserve">raissa-2019-11.html</t>
  </si>
  <si>
    <t xml:space="preserve">raissa-2020-01.html</t>
  </si>
  <si>
    <t xml:space="preserve">raissa-2020-02.html</t>
  </si>
  <si>
    <t xml:space="preserve">raissa-2020-03.html</t>
  </si>
  <si>
    <t xml:space="preserve">raissa-2020-04.html</t>
  </si>
  <si>
    <t xml:space="preserve">raissa-2020-05.html</t>
  </si>
  <si>
    <t xml:space="preserve">raissa-2020-06.html</t>
  </si>
  <si>
    <t xml:space="preserve">raissa-2020-07.html</t>
  </si>
  <si>
    <t xml:space="preserve">raissa-2020-08.html</t>
  </si>
  <si>
    <t xml:space="preserve">raissa-2020-09.html</t>
  </si>
  <si>
    <t xml:space="preserve">raissa-2020-10.html</t>
  </si>
  <si>
    <t xml:space="preserve">raissa-2020-11.html</t>
  </si>
  <si>
    <t xml:space="preserve">raissa-2020-12.html</t>
  </si>
  <si>
    <t xml:space="preserve">raissa-2021-01.html</t>
  </si>
  <si>
    <t xml:space="preserve">raissa-2021-02.html</t>
  </si>
  <si>
    <t xml:space="preserve">raissa-2021-03.html</t>
  </si>
  <si>
    <t xml:space="preserve">raissa-2021-04.html</t>
  </si>
  <si>
    <t xml:space="preserve">raissa-2021-05.html</t>
  </si>
  <si>
    <t xml:space="preserve">raissa-2021-06.html</t>
  </si>
  <si>
    <t xml:space="preserve">raissa-2021-07.html</t>
  </si>
  <si>
    <t xml:space="preserve">raissa-2021-08.html</t>
  </si>
  <si>
    <t xml:space="preserve">raissa-2021-09.html</t>
  </si>
  <si>
    <t xml:space="preserve">raissa-2021-10.html</t>
  </si>
  <si>
    <t xml:space="preserve">raissa-2021-11.html</t>
  </si>
  <si>
    <t xml:space="preserve">raissa-2021-12.html</t>
  </si>
  <si>
    <t xml:space="preserve">raissa-2022-01.html</t>
  </si>
  <si>
    <t xml:space="preserve">raissa-2022-02.html</t>
  </si>
  <si>
    <t xml:space="preserve">raissa-2022-03.html</t>
  </si>
  <si>
    <t xml:space="preserve">raissa-2022-04.html</t>
  </si>
  <si>
    <t xml:space="preserve">raissa-2022-05.html</t>
  </si>
  <si>
    <t xml:space="preserve">raissa-2022-06.html</t>
  </si>
  <si>
    <t xml:space="preserve">raissa-2022-07.html</t>
  </si>
  <si>
    <t xml:space="preserve">raissa-2022-08.html</t>
  </si>
  <si>
    <t xml:space="preserve">raissa-2022-09.html</t>
  </si>
  <si>
    <t xml:space="preserve">raissa-2022-10.html</t>
  </si>
  <si>
    <t xml:space="preserve">raissa-2022-11.html</t>
  </si>
  <si>
    <t xml:space="preserve">raissa-2022-12.html</t>
  </si>
  <si>
    <t xml:space="preserve">raissa-2023-01.html</t>
  </si>
  <si>
    <t xml:space="preserve">raissa-2023-02.html</t>
  </si>
  <si>
    <t xml:space="preserve">raissa-2023-03.html</t>
  </si>
  <si>
    <t xml:space="preserve">raissa-2023-04.html</t>
  </si>
  <si>
    <t xml:space="preserve">raissa-2023-05.html</t>
  </si>
  <si>
    <t xml:space="preserve">raissa-2023-06.html</t>
  </si>
  <si>
    <t xml:space="preserve">raissa-2023-07.html</t>
  </si>
  <si>
    <t xml:space="preserve">raissa-2023-08.html</t>
  </si>
  <si>
    <t xml:space="preserve">raissa-2023-09.html</t>
  </si>
  <si>
    <t xml:space="preserve">raissa-2023-10.html</t>
  </si>
  <si>
    <t xml:space="preserve">raissa-2023-11.html</t>
  </si>
  <si>
    <t xml:space="preserve">raissa-2023-12.html</t>
  </si>
  <si>
    <t xml:space="preserve">raissa-2024-01.html</t>
  </si>
  <si>
    <t xml:space="preserve">raissa-2024-02.html</t>
  </si>
  <si>
    <t xml:space="preserve">raissa-2024-03.html</t>
  </si>
  <si>
    <t xml:space="preserve">raissa-2024-04.html</t>
  </si>
  <si>
    <t xml:space="preserve">raissa-2024-05.html</t>
  </si>
  <si>
    <t xml:space="preserve">raissa-2024-06.html</t>
  </si>
  <si>
    <t xml:space="preserve">raissa-2024-07.html</t>
  </si>
  <si>
    <t xml:space="preserve">raissa-2024-08.html</t>
  </si>
  <si>
    <t xml:space="preserve">raissa-2024-09.html</t>
  </si>
  <si>
    <t xml:space="preserve">raissa-2024-10.html</t>
  </si>
  <si>
    <t xml:space="preserve">raissa-2024-11.html</t>
  </si>
  <si>
    <t xml:space="preserve">raissa-2024-12.html</t>
  </si>
  <si>
    <t xml:space="preserve">raissa-2025-01.html</t>
  </si>
  <si>
    <t xml:space="preserve">raissa-2025-02.html</t>
  </si>
  <si>
    <t xml:space="preserve">raissa-2025-03.html</t>
  </si>
  <si>
    <t xml:space="preserve">raissa-2025-04.html</t>
  </si>
  <si>
    <t xml:space="preserve">raissa-2025-05.html</t>
  </si>
  <si>
    <t xml:space="preserve">raissa-2025-06.html</t>
  </si>
  <si>
    <t xml:space="preserve">raissa-2025-07.html</t>
  </si>
  <si>
    <t xml:space="preserve">raissa-2025-08.html</t>
  </si>
  <si>
    <t xml:space="preserve">raissa-2025-09.html</t>
  </si>
  <si>
    <t xml:space="preserve">raissa-2025-10.html</t>
  </si>
  <si>
    <t xml:space="preserve">raissa-2018-01.html.zip</t>
  </si>
  <si>
    <t xml:space="preserve">raissa-2018-02.html.zip</t>
  </si>
  <si>
    <t xml:space="preserve">raissa-2018-03.html.zip</t>
  </si>
  <si>
    <t xml:space="preserve">raissa-2018-04.html.zip</t>
  </si>
  <si>
    <t xml:space="preserve">raissa-2018-05.html.zip</t>
  </si>
  <si>
    <t xml:space="preserve">raissa-2018-06.html.zip</t>
  </si>
  <si>
    <t xml:space="preserve">raissa-2018-07.html.zip</t>
  </si>
  <si>
    <t xml:space="preserve">raissa-2019-01.html.zip</t>
  </si>
  <si>
    <t xml:space="preserve">raissa-2019-02.html.zip</t>
  </si>
  <si>
    <t xml:space="preserve">raissa-2019-03.html.zip</t>
  </si>
  <si>
    <t xml:space="preserve">raissa-2019-04.html.zip</t>
  </si>
  <si>
    <t xml:space="preserve">raissa-2019-05.html.zip</t>
  </si>
  <si>
    <t xml:space="preserve">raissa-2019-06.html.zip</t>
  </si>
  <si>
    <t xml:space="preserve">raissa-2019-07.html.zip</t>
  </si>
  <si>
    <t xml:space="preserve">raissa-2019-08.html.zip</t>
  </si>
  <si>
    <t xml:space="preserve">raissa-2019-09.html.zip</t>
  </si>
  <si>
    <t xml:space="preserve">raissa-2019-10.html.zip</t>
  </si>
  <si>
    <t xml:space="preserve">raissa-2019-11.html.zip</t>
  </si>
  <si>
    <t xml:space="preserve">raissa-2020-01.html.zip</t>
  </si>
  <si>
    <t xml:space="preserve">raissa-2020-02.html.zip</t>
  </si>
  <si>
    <t xml:space="preserve">raissa-2020-03.html.zip</t>
  </si>
  <si>
    <t xml:space="preserve">raissa-2020-04.html.zip</t>
  </si>
  <si>
    <t xml:space="preserve">raissa-2020-05.html.zip</t>
  </si>
  <si>
    <t xml:space="preserve">raissa-2020-06.html.zip</t>
  </si>
  <si>
    <t xml:space="preserve">raissa-2020-07.html.zip</t>
  </si>
  <si>
    <t xml:space="preserve">raissa-2020-08.html.zip</t>
  </si>
  <si>
    <t xml:space="preserve">raissa-2020-09.html.zip</t>
  </si>
  <si>
    <t xml:space="preserve">raissa-2020-10.html.zip</t>
  </si>
  <si>
    <t xml:space="preserve">raissa-2020-11.html.zip</t>
  </si>
  <si>
    <t xml:space="preserve">raissa-2020-12.html.zip</t>
  </si>
  <si>
    <t xml:space="preserve">raissa-2021-01.html.zip</t>
  </si>
  <si>
    <t xml:space="preserve">raissa-2021-02.html.zip</t>
  </si>
  <si>
    <t xml:space="preserve">raissa-2021-03.html.zip</t>
  </si>
  <si>
    <t xml:space="preserve">raissa-2021-04.html.zip</t>
  </si>
  <si>
    <t xml:space="preserve">raissa-2021-05.html.zip</t>
  </si>
  <si>
    <t xml:space="preserve">raissa-2021-06.html.zip</t>
  </si>
  <si>
    <t xml:space="preserve">raissa-2021-07.html.zip</t>
  </si>
  <si>
    <t xml:space="preserve">raissa-2021-08.html.zip</t>
  </si>
  <si>
    <t xml:space="preserve">raissa-2021-09.html.zip</t>
  </si>
  <si>
    <t xml:space="preserve">raissa-2021-10.html.zip</t>
  </si>
  <si>
    <t xml:space="preserve">raissa-2021-11.html.zip</t>
  </si>
  <si>
    <t xml:space="preserve">raissa-2021-12.html.zip</t>
  </si>
  <si>
    <t xml:space="preserve">raissa-2022-01.html.zip</t>
  </si>
  <si>
    <t xml:space="preserve">raissa-2022-02.html.zip</t>
  </si>
  <si>
    <t xml:space="preserve">raissa-2022-03.html.zip</t>
  </si>
  <si>
    <t xml:space="preserve">raissa-2022-04.html.zip</t>
  </si>
  <si>
    <t xml:space="preserve">raissa-2022-05.html.zip</t>
  </si>
  <si>
    <t xml:space="preserve">raissa-2022-06.html.zip</t>
  </si>
  <si>
    <t xml:space="preserve">raissa-2022-07.html.zip</t>
  </si>
  <si>
    <t xml:space="preserve">raissa-2022-08.html.zip</t>
  </si>
  <si>
    <t xml:space="preserve">raissa-2022-09.html.zip</t>
  </si>
  <si>
    <t xml:space="preserve">raissa-2022-10.html.zip</t>
  </si>
  <si>
    <t xml:space="preserve">raissa-2022-11.html.zip</t>
  </si>
  <si>
    <t xml:space="preserve">raissa-2022-12.html.zip</t>
  </si>
  <si>
    <t xml:space="preserve">raissa-2023-01.html.zip</t>
  </si>
  <si>
    <t xml:space="preserve">raissa-2023-02.html.zip</t>
  </si>
  <si>
    <t xml:space="preserve">raissa-2023-03.html.zip</t>
  </si>
  <si>
    <t xml:space="preserve">raissa-2023-04.html.zip</t>
  </si>
  <si>
    <t xml:space="preserve">raissa-2023-05.html.zip</t>
  </si>
  <si>
    <t xml:space="preserve">raissa-2023-06.html.zip</t>
  </si>
  <si>
    <t xml:space="preserve">raissa-2023-07.html.zip</t>
  </si>
  <si>
    <t xml:space="preserve">raissa-2023-08.html.zip</t>
  </si>
  <si>
    <t xml:space="preserve">raissa-2023-09.html.zip</t>
  </si>
  <si>
    <t xml:space="preserve">raissa-2023-10.html.zip</t>
  </si>
  <si>
    <t xml:space="preserve">raissa-2023-11.html.zip</t>
  </si>
  <si>
    <t xml:space="preserve">raissa-2023-12.html.zip</t>
  </si>
  <si>
    <t xml:space="preserve">raissa-2024-01.html.zip</t>
  </si>
  <si>
    <t xml:space="preserve">raissa-2024-02.html.zip</t>
  </si>
  <si>
    <t xml:space="preserve">raissa-2024-03.html.zip</t>
  </si>
  <si>
    <t xml:space="preserve">raissa-2024-04.html.zip</t>
  </si>
  <si>
    <t xml:space="preserve">raissa-2024-05.html.zip</t>
  </si>
  <si>
    <t xml:space="preserve">raissa-2024-06.html.zip</t>
  </si>
  <si>
    <t xml:space="preserve">raissa-2024-07.html.zip</t>
  </si>
  <si>
    <t xml:space="preserve">raissa-2024-08.html.zip</t>
  </si>
  <si>
    <t xml:space="preserve">raissa-2024-09.html.zip</t>
  </si>
  <si>
    <t xml:space="preserve">raissa-2024-10.html.zip</t>
  </si>
  <si>
    <t xml:space="preserve">raissa-2024-11.html.zip</t>
  </si>
  <si>
    <t xml:space="preserve">raissa-2024-12.html.zip</t>
  </si>
  <si>
    <t xml:space="preserve">raissa-2025-01.html.zip</t>
  </si>
  <si>
    <t xml:space="preserve">raissa-2025-02.html.zip</t>
  </si>
  <si>
    <t xml:space="preserve">raissa-2025-03.html.zip</t>
  </si>
  <si>
    <t xml:space="preserve">raissa-2025-04.html.zip</t>
  </si>
  <si>
    <t xml:space="preserve">raissa-2025-05.html.zip</t>
  </si>
  <si>
    <t xml:space="preserve">raissa-2025-06.html.zip</t>
  </si>
  <si>
    <t xml:space="preserve">raissa-2025-07.html.zip</t>
  </si>
  <si>
    <t xml:space="preserve">raissa-2025-08.html.zip</t>
  </si>
  <si>
    <t xml:space="preserve">raissa-2025-09.html.zip</t>
  </si>
  <si>
    <t xml:space="preserve">raissa-2025-10.html.zip</t>
  </si>
  <si>
    <t xml:space="preserve">Index</t>
  </si>
  <si>
    <t xml:space="preserve">Case_id</t>
  </si>
  <si>
    <t xml:space="preserve">Defendant</t>
  </si>
  <si>
    <t xml:space="preserve">Hearing_type</t>
  </si>
  <si>
    <t xml:space="preserve">Judicial_officer</t>
  </si>
  <si>
    <t xml:space="preserve">Hearing_location</t>
  </si>
  <si>
    <t xml:space="preserve">Hearing_date</t>
  </si>
  <si>
    <t xml:space="preserve">Hearing_time</t>
  </si>
  <si>
    <t xml:space="preserve">Hearing_date_sort</t>
  </si>
  <si>
    <t xml:space="preserve">Cluster_id</t>
  </si>
  <si>
    <t xml:space="preserve">Cluster_name</t>
  </si>
  <si>
    <t xml:space="preserve">MCRO_Person_Searched</t>
  </si>
  <si>
    <t xml:space="preserve">27-CR-20-17832</t>
  </si>
  <si>
    <t xml:space="preserve">PATRICK ALAN HADDELAND</t>
  </si>
  <si>
    <t xml:space="preserve">Hearing</t>
  </si>
  <si>
    <t xml:space="preserve">West, Sarah S.</t>
  </si>
  <si>
    <t xml:space="preserve">GC-C1453</t>
  </si>
  <si>
    <t xml:space="preserve">09:00</t>
  </si>
  <si>
    <t xml:space="preserve">2025-06-30-09-00</t>
  </si>
  <si>
    <t xml:space="preserve">PATRICK HADDELAND</t>
  </si>
  <si>
    <t xml:space="preserve">RAISSA CARPENTER</t>
  </si>
  <si>
    <t xml:space="preserve">27-CR-22-20239</t>
  </si>
  <si>
    <t xml:space="preserve">Free Andre Benton</t>
  </si>
  <si>
    <t xml:space="preserve">Probation Violation Hearing</t>
  </si>
  <si>
    <t xml:space="preserve">Moreno, Daniel C.</t>
  </si>
  <si>
    <t xml:space="preserve">GC-C1559</t>
  </si>
  <si>
    <t xml:space="preserve">FREE BENTON</t>
  </si>
  <si>
    <t xml:space="preserve">27-CR-22-24554</t>
  </si>
  <si>
    <t xml:space="preserve">Jury Trial</t>
  </si>
  <si>
    <t xml:space="preserve">27-CR-23-1812</t>
  </si>
  <si>
    <t xml:space="preserve">27-CR-23-1989</t>
  </si>
  <si>
    <t xml:space="preserve">27-CR-20-26061</t>
  </si>
  <si>
    <t xml:space="preserve">EMMETT BALLARD</t>
  </si>
  <si>
    <t xml:space="preserve">Froehle, Emily</t>
  </si>
  <si>
    <t xml:space="preserve">GC-C1957</t>
  </si>
  <si>
    <t xml:space="preserve">10:00</t>
  </si>
  <si>
    <t xml:space="preserve">2025-06-30-10-00</t>
  </si>
  <si>
    <t xml:space="preserve">27-CR-21-13766</t>
  </si>
  <si>
    <t xml:space="preserve">EMMETT EMMETT BALLARD</t>
  </si>
  <si>
    <t xml:space="preserve">27-CR-23-10449</t>
  </si>
  <si>
    <t xml:space="preserve">27-CR-23-1136</t>
  </si>
  <si>
    <t xml:space="preserve">27-CR-23-24785</t>
  </si>
  <si>
    <t xml:space="preserve">EMMETT LAMONT BALLARD</t>
  </si>
  <si>
    <t xml:space="preserve">27-CR-23-25826</t>
  </si>
  <si>
    <t xml:space="preserve">27-CR-24-17379</t>
  </si>
  <si>
    <t xml:space="preserve">Farhan Awil Mohamed</t>
  </si>
  <si>
    <t xml:space="preserve">Askalani, Shereen</t>
  </si>
  <si>
    <t xml:space="preserve">GC-C1959</t>
  </si>
  <si>
    <t xml:space="preserve">Farhan Mohamed</t>
  </si>
  <si>
    <t xml:space="preserve">27-CR-24-19482</t>
  </si>
  <si>
    <t xml:space="preserve">Omnibus Hearing</t>
  </si>
  <si>
    <t xml:space="preserve">27-CR-24-27133</t>
  </si>
  <si>
    <t xml:space="preserve">27-CR-25-8846</t>
  </si>
  <si>
    <t xml:space="preserve">Emmett Nmn Ballard</t>
  </si>
  <si>
    <t xml:space="preserve">27-CR-24-4883</t>
  </si>
  <si>
    <t xml:space="preserve">Lakisha Ann Troutman</t>
  </si>
  <si>
    <t xml:space="preserve">Bartolomei, Luis</t>
  </si>
  <si>
    <t xml:space="preserve">PSF 143</t>
  </si>
  <si>
    <t xml:space="preserve">13:30</t>
  </si>
  <si>
    <t xml:space="preserve">2025-06-30-13-30</t>
  </si>
  <si>
    <t xml:space="preserve">Lakisha Troutman</t>
  </si>
  <si>
    <t xml:space="preserve">27-CR-19-9228</t>
  </si>
  <si>
    <t xml:space="preserve">DANIELLE ROSE MARIE STAND</t>
  </si>
  <si>
    <t xml:space="preserve">Default Hearing</t>
  </si>
  <si>
    <t xml:space="preserve">13:31</t>
  </si>
  <si>
    <t xml:space="preserve">2025-06-30-13-31</t>
  </si>
  <si>
    <t xml:space="preserve">DANIELLE STAND</t>
  </si>
  <si>
    <t xml:space="preserve">27-CR-21-22210</t>
  </si>
  <si>
    <t xml:space="preserve">Lamas, Carolina A.</t>
  </si>
  <si>
    <t xml:space="preserve">PSF 141</t>
  </si>
  <si>
    <t xml:space="preserve">27-CR-20-20541</t>
  </si>
  <si>
    <t xml:space="preserve">Yassin Mohamed Abdirahman</t>
  </si>
  <si>
    <t xml:space="preserve">GC-C853</t>
  </si>
  <si>
    <t xml:space="preserve">14:00</t>
  </si>
  <si>
    <t xml:space="preserve">2025-06-30-14-00</t>
  </si>
  <si>
    <t xml:space="preserve">Yassin Abdirahman</t>
  </si>
  <si>
    <t xml:space="preserve">27-CR-22-16675</t>
  </si>
  <si>
    <t xml:space="preserve">ABDIRIZAK MOHAMED OMAR</t>
  </si>
  <si>
    <t xml:space="preserve">Pre-trial</t>
  </si>
  <si>
    <t xml:space="preserve">Mathews, Dominick</t>
  </si>
  <si>
    <t xml:space="preserve">GC-C1456</t>
  </si>
  <si>
    <t xml:space="preserve">ABDIRIZAK OMAR</t>
  </si>
  <si>
    <t xml:space="preserve">27-CR-23-18575</t>
  </si>
  <si>
    <t xml:space="preserve">27-CR-23-19363</t>
  </si>
  <si>
    <t xml:space="preserve">27-CR-23-27551</t>
  </si>
  <si>
    <t xml:space="preserve">27-CR-23-3402</t>
  </si>
  <si>
    <t xml:space="preserve">Abdirizak Mahamed Omar</t>
  </si>
  <si>
    <t xml:space="preserve">27-CR-23-7736</t>
  </si>
  <si>
    <t xml:space="preserve">27-CR-24-24583</t>
  </si>
  <si>
    <t xml:space="preserve">27-CR-24-26205</t>
  </si>
  <si>
    <t xml:space="preserve">27-CR-25-3912</t>
  </si>
  <si>
    <t xml:space="preserve">27-CR-23-21913</t>
  </si>
  <si>
    <t xml:space="preserve">Steffan Scott Patterson</t>
  </si>
  <si>
    <t xml:space="preserve">Mokri, Mariam</t>
  </si>
  <si>
    <t xml:space="preserve">GC-C955</t>
  </si>
  <si>
    <t xml:space="preserve">09:30</t>
  </si>
  <si>
    <t xml:space="preserve">2025-07-01-09-30</t>
  </si>
  <si>
    <t xml:space="preserve">Steﬀan Patterson</t>
  </si>
  <si>
    <t xml:space="preserve">27-CR-23-25535</t>
  </si>
  <si>
    <t xml:space="preserve">27-CR-25-1412</t>
  </si>
  <si>
    <t xml:space="preserve">27-CR-19-12378</t>
  </si>
  <si>
    <t xml:space="preserve">Drake Eli Ross</t>
  </si>
  <si>
    <t xml:space="preserve">2025-07-01-10-00</t>
  </si>
  <si>
    <t xml:space="preserve">Drake Ross</t>
  </si>
  <si>
    <t xml:space="preserve">27-CR-24-1318</t>
  </si>
  <si>
    <t xml:space="preserve">27-CR-24-9341</t>
  </si>
  <si>
    <t xml:space="preserve">27-CR-24-13087</t>
  </si>
  <si>
    <t xml:space="preserve">YOSHA NAGAIL BAKER</t>
  </si>
  <si>
    <t xml:space="preserve">Burns, Michael E</t>
  </si>
  <si>
    <t xml:space="preserve">GC-C753</t>
  </si>
  <si>
    <t xml:space="preserve">13:15</t>
  </si>
  <si>
    <t xml:space="preserve">2025-07-01-13-15</t>
  </si>
  <si>
    <t xml:space="preserve">YOSHA BAKER</t>
  </si>
  <si>
    <t xml:space="preserve">27-CR-24-13449</t>
  </si>
  <si>
    <t xml:space="preserve">27-CR-21-1980</t>
  </si>
  <si>
    <t xml:space="preserve">GORDON EUGENE SHARP</t>
  </si>
  <si>
    <t xml:space="preserve">Bail Hearing</t>
  </si>
  <si>
    <t xml:space="preserve">Mercurio, Danielle</t>
  </si>
  <si>
    <t xml:space="preserve">GC-C857</t>
  </si>
  <si>
    <t xml:space="preserve">2025-07-01-13-30</t>
  </si>
  <si>
    <t xml:space="preserve">GORDON SHARP</t>
  </si>
  <si>
    <t xml:space="preserve">27-CR-21-20072</t>
  </si>
  <si>
    <t xml:space="preserve">27-CR-21-20988</t>
  </si>
  <si>
    <t xml:space="preserve">GORDON EUGENE SHARP, Jr.</t>
  </si>
  <si>
    <t xml:space="preserve">27-CR-24-3002</t>
  </si>
  <si>
    <t xml:space="preserve">Ciera Lakay Fulford</t>
  </si>
  <si>
    <t xml:space="preserve">Review Hearing</t>
  </si>
  <si>
    <t xml:space="preserve">Ciera Fulford</t>
  </si>
  <si>
    <t xml:space="preserve">27-CR-24-19003</t>
  </si>
  <si>
    <t xml:space="preserve">Fardwosa Ali Nur</t>
  </si>
  <si>
    <t xml:space="preserve">2025-07-01-14-00</t>
  </si>
  <si>
    <t xml:space="preserve">Fardwosa Nur</t>
  </si>
  <si>
    <t xml:space="preserve">27-CR-24-8890</t>
  </si>
  <si>
    <t xml:space="preserve">FARDOWSA ALI NUR</t>
  </si>
  <si>
    <t xml:space="preserve">FARDOWSA NUR</t>
  </si>
  <si>
    <t xml:space="preserve">27-CR-20-8039</t>
  </si>
  <si>
    <t xml:space="preserve">DANIELLE ROSEMARIE STAND</t>
  </si>
  <si>
    <t xml:space="preserve">Poston, Janet N.</t>
  </si>
  <si>
    <t xml:space="preserve">08:30</t>
  </si>
  <si>
    <t xml:space="preserve">2025-07-02-08-30</t>
  </si>
  <si>
    <t xml:space="preserve">27-CR-24-20835</t>
  </si>
  <si>
    <t xml:space="preserve">WAKEEN TECUMSEH WHITE</t>
  </si>
  <si>
    <t xml:space="preserve">Burke, Susan N.</t>
  </si>
  <si>
    <t xml:space="preserve">Ridgedale 323</t>
  </si>
  <si>
    <t xml:space="preserve">09:15</t>
  </si>
  <si>
    <t xml:space="preserve">2025-07-02-09-15</t>
  </si>
  <si>
    <t xml:space="preserve">WAKEEN WHITE</t>
  </si>
  <si>
    <t xml:space="preserve">27-CR-23-393</t>
  </si>
  <si>
    <t xml:space="preserve">ERICA MONIQUE DESHAW MCCOVINS</t>
  </si>
  <si>
    <t xml:space="preserve">Scoggin, Paul</t>
  </si>
  <si>
    <t xml:space="preserve">2025-07-07-09-30</t>
  </si>
  <si>
    <t xml:space="preserve">ERICA MCCOVINS</t>
  </si>
  <si>
    <t xml:space="preserve">27-CR-24-16613</t>
  </si>
  <si>
    <t xml:space="preserve">MAXXE STEVENS JACKSON</t>
  </si>
  <si>
    <t xml:space="preserve">Caligiuri, Hilary L.</t>
  </si>
  <si>
    <t xml:space="preserve">2025-07-07-10-00</t>
  </si>
  <si>
    <t xml:space="preserve">MAXXE JACKSON</t>
  </si>
  <si>
    <t xml:space="preserve">27-CR-23-26716</t>
  </si>
  <si>
    <t xml:space="preserve">DELWAYNE WESLEY CENTER</t>
  </si>
  <si>
    <t xml:space="preserve">Brennan, Amber</t>
  </si>
  <si>
    <t xml:space="preserve">10:15</t>
  </si>
  <si>
    <t xml:space="preserve">2025-07-07-10-15</t>
  </si>
  <si>
    <t xml:space="preserve">DELWAYNE CENTER</t>
  </si>
  <si>
    <t xml:space="preserve">27-CR-24-25018</t>
  </si>
  <si>
    <t xml:space="preserve">Norman Oneil Ellis</t>
  </si>
  <si>
    <t xml:space="preserve">11:00</t>
  </si>
  <si>
    <t xml:space="preserve">2025-07-07-11-00</t>
  </si>
  <si>
    <t xml:space="preserve">Norman Ellis</t>
  </si>
  <si>
    <t xml:space="preserve">27-CR-24-21264</t>
  </si>
  <si>
    <t xml:space="preserve">BRYAM ROMMEL ALARCON</t>
  </si>
  <si>
    <t xml:space="preserve">GC-TBD</t>
  </si>
  <si>
    <t xml:space="preserve">2025-07-07-13-30</t>
  </si>
  <si>
    <t xml:space="preserve">BRYAM ALARCON</t>
  </si>
  <si>
    <t xml:space="preserve">27-CR-22-11455</t>
  </si>
  <si>
    <t xml:space="preserve">LUIS JAIME AYALA GARCIA</t>
  </si>
  <si>
    <t xml:space="preserve">2025-07-07-14-00</t>
  </si>
  <si>
    <t xml:space="preserve">LUIS GARCIA</t>
  </si>
  <si>
    <t xml:space="preserve">27-CR-22-18237</t>
  </si>
  <si>
    <t xml:space="preserve">27-CR-23-288</t>
  </si>
  <si>
    <t xml:space="preserve">27-CR-24-17249</t>
  </si>
  <si>
    <t xml:space="preserve">WAKEEN TEHCUMSEH WHITE</t>
  </si>
  <si>
    <t xml:space="preserve">2025-07-08-09-30</t>
  </si>
  <si>
    <t xml:space="preserve">27-CR-19-14965</t>
  </si>
  <si>
    <t xml:space="preserve">UNDRA LEWIS HARRELL</t>
  </si>
  <si>
    <t xml:space="preserve">2025-07-08-10-00</t>
  </si>
  <si>
    <t xml:space="preserve">UNDRA HARRELL</t>
  </si>
  <si>
    <t xml:space="preserve">27-CR-25-10292</t>
  </si>
  <si>
    <t xml:space="preserve">27-CR-23-9286</t>
  </si>
  <si>
    <t xml:space="preserve">MARVIN RAY MCCOWEN</t>
  </si>
  <si>
    <t xml:space="preserve">Hennepin County</t>
  </si>
  <si>
    <t xml:space="preserve">2025-07-08-11-00</t>
  </si>
  <si>
    <t xml:space="preserve">MARVIN MCCOWEN</t>
  </si>
  <si>
    <t xml:space="preserve">27-CR-24-25541</t>
  </si>
  <si>
    <t xml:space="preserve">Carmello Cruz Lynn</t>
  </si>
  <si>
    <t xml:space="preserve">Carmello Lynn</t>
  </si>
  <si>
    <t xml:space="preserve">27-CR-23-1886</t>
  </si>
  <si>
    <t xml:space="preserve">MATTHEW DAVID GUERTIN</t>
  </si>
  <si>
    <t xml:space="preserve">Koch, William H.</t>
  </si>
  <si>
    <t xml:space="preserve">2025-07-08-13-30</t>
  </si>
  <si>
    <t xml:space="preserve">MATTHEW GUERTIN</t>
  </si>
  <si>
    <t xml:space="preserve">27-CR-25-14352</t>
  </si>
  <si>
    <t xml:space="preserve">Deston Maurtice Davis</t>
  </si>
  <si>
    <t xml:space="preserve">Metzen, Leslie May</t>
  </si>
  <si>
    <t xml:space="preserve">PSF 142</t>
  </si>
  <si>
    <t xml:space="preserve">2025-07-09-09-00</t>
  </si>
  <si>
    <t xml:space="preserve">Deston Davis</t>
  </si>
  <si>
    <t xml:space="preserve">27-CR-23-22339</t>
  </si>
  <si>
    <t xml:space="preserve">ABEDALRAZAQ MOHAMMED MAHMOOD</t>
  </si>
  <si>
    <t xml:space="preserve">2025-07-09-10-00</t>
  </si>
  <si>
    <t xml:space="preserve">ABEDALRAZAQ MAHMOOD</t>
  </si>
  <si>
    <t xml:space="preserve">27-CR-24-7022</t>
  </si>
  <si>
    <t xml:space="preserve">LAURA ANN LARSON</t>
  </si>
  <si>
    <t xml:space="preserve">Meyer, Kerry</t>
  </si>
  <si>
    <t xml:space="preserve">GC-C1859</t>
  </si>
  <si>
    <t xml:space="preserve">2025-07-09-11-00</t>
  </si>
  <si>
    <t xml:space="preserve">LAURA LARSON</t>
  </si>
  <si>
    <t xml:space="preserve">27-CR-24-25954</t>
  </si>
  <si>
    <t xml:space="preserve">TODD JAMEL BURNS</t>
  </si>
  <si>
    <t xml:space="preserve">2025-07-09-14-00</t>
  </si>
  <si>
    <t xml:space="preserve">TODD BURNS</t>
  </si>
  <si>
    <t xml:space="preserve">27-CR-23-10987</t>
  </si>
  <si>
    <t xml:space="preserve">MARIA YVONNE-DORT HUMMEL-ARROLLO</t>
  </si>
  <si>
    <t xml:space="preserve">Kappelhoff, Mark</t>
  </si>
  <si>
    <t xml:space="preserve">Hennepin Criminal</t>
  </si>
  <si>
    <t xml:space="preserve">2025-07-10-13-30</t>
  </si>
  <si>
    <t xml:space="preserve">MARIA HUMMEL-ARROLLO</t>
  </si>
  <si>
    <t xml:space="preserve">27-CR-23-24339</t>
  </si>
  <si>
    <t xml:space="preserve">BRANDON MAURICE ROBINSON</t>
  </si>
  <si>
    <t xml:space="preserve">Plea Hearing</t>
  </si>
  <si>
    <t xml:space="preserve">Hoyos, Juan</t>
  </si>
  <si>
    <t xml:space="preserve">2025-07-11-10-00</t>
  </si>
  <si>
    <t xml:space="preserve">BRANDON ROBINSON</t>
  </si>
  <si>
    <t xml:space="preserve">27-CR-23-21914</t>
  </si>
  <si>
    <t xml:space="preserve">DEMARIO LOUISE KNAPPER</t>
  </si>
  <si>
    <t xml:space="preserve">2025-07-11-13-30</t>
  </si>
  <si>
    <t xml:space="preserve">DEMARIO KNAPPER</t>
  </si>
  <si>
    <t xml:space="preserve">27-CR-23-27548</t>
  </si>
  <si>
    <t xml:space="preserve">27-CR-25-15213</t>
  </si>
  <si>
    <t xml:space="preserve">27-CR-25-4807</t>
  </si>
  <si>
    <t xml:space="preserve">Dominic James Weiler-Fischer</t>
  </si>
  <si>
    <t xml:space="preserve">Sullivan, Rachna</t>
  </si>
  <si>
    <t xml:space="preserve">Brookdale 221</t>
  </si>
  <si>
    <t xml:space="preserve">Dominic Weiler-Fischer</t>
  </si>
  <si>
    <t xml:space="preserve">27-CR-24-21964</t>
  </si>
  <si>
    <t xml:space="preserve">Javone Dominick Clark</t>
  </si>
  <si>
    <t xml:space="preserve">2025-07-11-14-00</t>
  </si>
  <si>
    <t xml:space="preserve">Javone Clark</t>
  </si>
  <si>
    <t xml:space="preserve">27-CR-22-13035</t>
  </si>
  <si>
    <t xml:space="preserve">KASSANDRA KIMBERLY MEYER</t>
  </si>
  <si>
    <t xml:space="preserve">2025-07-14-09-00</t>
  </si>
  <si>
    <t xml:space="preserve">KASSANDRA MEYER</t>
  </si>
  <si>
    <t xml:space="preserve">27-CR-23-16584</t>
  </si>
  <si>
    <t xml:space="preserve">DWAYNE LEE NABORS</t>
  </si>
  <si>
    <t xml:space="preserve">Reding, Jeannice M.</t>
  </si>
  <si>
    <t xml:space="preserve">DWAYNE NABORS</t>
  </si>
  <si>
    <t xml:space="preserve">27-CR-24-9025</t>
  </si>
  <si>
    <t xml:space="preserve">27-CR-24-27181</t>
  </si>
  <si>
    <t xml:space="preserve">TEREK SHUKUR SIMMONS</t>
  </si>
  <si>
    <t xml:space="preserve">2025-07-14-10-00</t>
  </si>
  <si>
    <t xml:space="preserve">TEREK SIMMONS</t>
  </si>
  <si>
    <t xml:space="preserve">27-CR-22-18525</t>
  </si>
  <si>
    <t xml:space="preserve">RONNIE LEE RILEY, Jr.</t>
  </si>
  <si>
    <t xml:space="preserve">2025-07-14-11-00</t>
  </si>
  <si>
    <t xml:space="preserve">RONNIE RILEY</t>
  </si>
  <si>
    <t xml:space="preserve">27-CR-24-23493</t>
  </si>
  <si>
    <t xml:space="preserve">RONNIE LEE RILEY</t>
  </si>
  <si>
    <t xml:space="preserve">27-CR-24-23632</t>
  </si>
  <si>
    <t xml:space="preserve">CHARLES MILLARD GIFFORD</t>
  </si>
  <si>
    <t xml:space="preserve">CHARLES GIFFORD</t>
  </si>
  <si>
    <t xml:space="preserve">27-CR-24-25619</t>
  </si>
  <si>
    <t xml:space="preserve">JUWAN ANTONIO MARTIN</t>
  </si>
  <si>
    <t xml:space="preserve">JUWAN MARTIN</t>
  </si>
  <si>
    <t xml:space="preserve">27-CR-22-7361</t>
  </si>
  <si>
    <t xml:space="preserve">THEODORE EVANS</t>
  </si>
  <si>
    <t xml:space="preserve">2025-07-14-14-00</t>
  </si>
  <si>
    <t xml:space="preserve">27-CR-24-21254</t>
  </si>
  <si>
    <t xml:space="preserve">Darnel Wayne Beckman</t>
  </si>
  <si>
    <t xml:space="preserve">Hudleston, Sarah</t>
  </si>
  <si>
    <t xml:space="preserve">14:30</t>
  </si>
  <si>
    <t xml:space="preserve">2025-07-14-14-30</t>
  </si>
  <si>
    <t xml:space="preserve">Darnel Beckman</t>
  </si>
  <si>
    <t xml:space="preserve">27-CR-24-24116</t>
  </si>
  <si>
    <t xml:space="preserve">JEROME DEMOND JONES</t>
  </si>
  <si>
    <t xml:space="preserve">JEROME JONES</t>
  </si>
  <si>
    <t xml:space="preserve">27-CR-23-14740</t>
  </si>
  <si>
    <t xml:space="preserve">ABIYE GRIMA AWEKE</t>
  </si>
  <si>
    <t xml:space="preserve">2025-07-15-08-30</t>
  </si>
  <si>
    <t xml:space="preserve">ABIYE AWEKE</t>
  </si>
  <si>
    <t xml:space="preserve">27-CR-25-10318</t>
  </si>
  <si>
    <t xml:space="preserve">2025-07-15-09-00</t>
  </si>
  <si>
    <t xml:space="preserve">27-CR-25-14565</t>
  </si>
  <si>
    <t xml:space="preserve">COMPLAN MARTHA PENSOR</t>
  </si>
  <si>
    <t xml:space="preserve">COMPLAN PENSOR</t>
  </si>
  <si>
    <t xml:space="preserve">27-CR-24-15074</t>
  </si>
  <si>
    <t xml:space="preserve">Andre Lamons Scroggins</t>
  </si>
  <si>
    <t xml:space="preserve">2025-07-15-09-30</t>
  </si>
  <si>
    <t xml:space="preserve">ANDRE SCROGGINS</t>
  </si>
  <si>
    <t xml:space="preserve">27-CR-24-19332</t>
  </si>
  <si>
    <t xml:space="preserve">27-CR-24-19357</t>
  </si>
  <si>
    <t xml:space="preserve">27-CR-24-19680</t>
  </si>
  <si>
    <t xml:space="preserve">27-CR-24-22282</t>
  </si>
  <si>
    <t xml:space="preserve">Andre Lamons Scroggins, Jr.</t>
  </si>
  <si>
    <t xml:space="preserve">27-CR-24-25133</t>
  </si>
  <si>
    <t xml:space="preserve">27-CR-24-25470</t>
  </si>
  <si>
    <t xml:space="preserve">ANDRE LAMONS SCROGGINS JR</t>
  </si>
  <si>
    <t xml:space="preserve">27-CR-24-25792</t>
  </si>
  <si>
    <t xml:space="preserve">27-CR-24-26170</t>
  </si>
  <si>
    <t xml:space="preserve">27-CR-24-27002</t>
  </si>
  <si>
    <t xml:space="preserve">ANDRE LAMONS SCROGGINS, Jr.</t>
  </si>
  <si>
    <t xml:space="preserve">27-CR-24-29663</t>
  </si>
  <si>
    <t xml:space="preserve">27-CR-25-153</t>
  </si>
  <si>
    <t xml:space="preserve">27-CR-24-23837</t>
  </si>
  <si>
    <t xml:space="preserve">TERRY TYRONE DOUGLAS LESTER</t>
  </si>
  <si>
    <t xml:space="preserve">Olson, Joel</t>
  </si>
  <si>
    <t xml:space="preserve">2025-07-15-13-30</t>
  </si>
  <si>
    <t xml:space="preserve">TERRY LESTER</t>
  </si>
  <si>
    <t xml:space="preserve">27-CR-22-11099</t>
  </si>
  <si>
    <t xml:space="preserve">Austin Lee Salo</t>
  </si>
  <si>
    <t xml:space="preserve">Violation Hearing</t>
  </si>
  <si>
    <t xml:space="preserve">Maschka, Jane</t>
  </si>
  <si>
    <t xml:space="preserve">2025-07-15-13-31</t>
  </si>
  <si>
    <t xml:space="preserve">Austin Salo</t>
  </si>
  <si>
    <t xml:space="preserve">27-CR-24-10542</t>
  </si>
  <si>
    <t xml:space="preserve">ANDRE TYRAAN WRIGHT</t>
  </si>
  <si>
    <t xml:space="preserve">Sentencing</t>
  </si>
  <si>
    <t xml:space="preserve">Janzen, Lisa K</t>
  </si>
  <si>
    <t xml:space="preserve">GC-C1059</t>
  </si>
  <si>
    <t xml:space="preserve">2025-07-16-08-30</t>
  </si>
  <si>
    <t xml:space="preserve">ANDRE WRIGHT</t>
  </si>
  <si>
    <t xml:space="preserve">27-CR-14-28603</t>
  </si>
  <si>
    <t xml:space="preserve">Jeﬀery Alan Jones</t>
  </si>
  <si>
    <t xml:space="preserve">2025-07-16-09-30</t>
  </si>
  <si>
    <t xml:space="preserve">Jeﬀery Jones</t>
  </si>
  <si>
    <t xml:space="preserve">27-CR-23-24310</t>
  </si>
  <si>
    <t xml:space="preserve">ELIZABETH MALYNNE EVANS</t>
  </si>
  <si>
    <t xml:space="preserve">ELIZABETH EVANS</t>
  </si>
  <si>
    <t xml:space="preserve">27-CR-23-536</t>
  </si>
  <si>
    <t xml:space="preserve">27-CR-23-15830</t>
  </si>
  <si>
    <t xml:space="preserve">YAQUB HASSAN OSMAN</t>
  </si>
  <si>
    <t xml:space="preserve">Utley, Maximillia</t>
  </si>
  <si>
    <t xml:space="preserve">13:00</t>
  </si>
  <si>
    <t xml:space="preserve">2025-07-16-13-00</t>
  </si>
  <si>
    <t xml:space="preserve">YAQUB OSMAN</t>
  </si>
  <si>
    <t xml:space="preserve">27-CR-23-16732</t>
  </si>
  <si>
    <t xml:space="preserve">27-CR-24-16773</t>
  </si>
  <si>
    <t xml:space="preserve">27-CR-24-24469</t>
  </si>
  <si>
    <t xml:space="preserve">Rashad Dwayne Stewart</t>
  </si>
  <si>
    <t xml:space="preserve">2025-07-16-13-30</t>
  </si>
  <si>
    <t xml:space="preserve">Rashad Stewart</t>
  </si>
  <si>
    <t xml:space="preserve">27-CR-25-2677</t>
  </si>
  <si>
    <t xml:space="preserve">AARON GREGORY RANDS</t>
  </si>
  <si>
    <t xml:space="preserve">Chou, Marta M.</t>
  </si>
  <si>
    <t xml:space="preserve">AARON RANDS</t>
  </si>
  <si>
    <t xml:space="preserve">27-CR-23-12639</t>
  </si>
  <si>
    <t xml:space="preserve">JEROME ODELL MCCORD</t>
  </si>
  <si>
    <t xml:space="preserve">2025-07-16-14-00</t>
  </si>
  <si>
    <t xml:space="preserve">JEROME MCCORD</t>
  </si>
  <si>
    <t xml:space="preserve">27-CR-23-18375</t>
  </si>
  <si>
    <t xml:space="preserve">Daniel Ferris Bigbear</t>
  </si>
  <si>
    <t xml:space="preserve">Daniel Bigbear</t>
  </si>
  <si>
    <t xml:space="preserve">27-CR-23-27338</t>
  </si>
  <si>
    <t xml:space="preserve">Jerome Odell McCord, Jr.</t>
  </si>
  <si>
    <t xml:space="preserve">27-CR-23-27358</t>
  </si>
  <si>
    <t xml:space="preserve">Daniel Ferris Bigbear, Jr.</t>
  </si>
  <si>
    <t xml:space="preserve">27-CR-23-27363</t>
  </si>
  <si>
    <t xml:space="preserve">DALTON JAMES RITCHIE</t>
  </si>
  <si>
    <t xml:space="preserve">DALTON RITCHIE</t>
  </si>
  <si>
    <t xml:space="preserve">27-CR-24-10216</t>
  </si>
  <si>
    <t xml:space="preserve">ERIC LEE KING</t>
  </si>
  <si>
    <t xml:space="preserve">ERIC KING</t>
  </si>
  <si>
    <t xml:space="preserve">27-CR-24-12730</t>
  </si>
  <si>
    <t xml:space="preserve">27-CR-24-3571</t>
  </si>
  <si>
    <t xml:space="preserve">LARNELL DOUGLAS WREN</t>
  </si>
  <si>
    <t xml:space="preserve">LARNELL WREN</t>
  </si>
  <si>
    <t xml:space="preserve">27-CR-24-405</t>
  </si>
  <si>
    <t xml:space="preserve">27-CR-25-10323</t>
  </si>
  <si>
    <t xml:space="preserve">Brandon Jonathan Latimore</t>
  </si>
  <si>
    <t xml:space="preserve">15:30</t>
  </si>
  <si>
    <t xml:space="preserve">2025-07-16-15-30</t>
  </si>
  <si>
    <t xml:space="preserve">Brandon Latimore</t>
  </si>
  <si>
    <t xml:space="preserve">27-CR-25-8576</t>
  </si>
  <si>
    <t xml:space="preserve">CARLOS DWANE COLLINS</t>
  </si>
  <si>
    <t xml:space="preserve">Evidentiary Hearing</t>
  </si>
  <si>
    <t xml:space="preserve">2025-07-17-09-00</t>
  </si>
  <si>
    <t xml:space="preserve">CARLOS COLLINS</t>
  </si>
  <si>
    <t xml:space="preserve">27-CR-22-16687</t>
  </si>
  <si>
    <t xml:space="preserve">Anthony Euris Marshall</t>
  </si>
  <si>
    <t xml:space="preserve">2025-07-17-10-00</t>
  </si>
  <si>
    <t xml:space="preserve">Anthony Marshall</t>
  </si>
  <si>
    <t xml:space="preserve">27-CR-24-10557</t>
  </si>
  <si>
    <t xml:space="preserve">Mara Kathryn McElroy</t>
  </si>
  <si>
    <t xml:space="preserve">MARA MCELROY</t>
  </si>
  <si>
    <t xml:space="preserve">27-CR-24-18283</t>
  </si>
  <si>
    <t xml:space="preserve">KEVIN LAWRENCE JOHNSON</t>
  </si>
  <si>
    <t xml:space="preserve">2025-07-17-11-00</t>
  </si>
  <si>
    <t xml:space="preserve">KEVIN JOHNSON</t>
  </si>
  <si>
    <t xml:space="preserve">27-CR-24-22911</t>
  </si>
  <si>
    <t xml:space="preserve">Sande, Christian M</t>
  </si>
  <si>
    <t xml:space="preserve">2025-07-17-13-30</t>
  </si>
  <si>
    <t xml:space="preserve">27-CR-22-19148</t>
  </si>
  <si>
    <t xml:space="preserve">MONROE CURTIS EDWARDS</t>
  </si>
  <si>
    <t xml:space="preserve">2025-07-18-09-15</t>
  </si>
  <si>
    <t xml:space="preserve">MONROE EDWARDS</t>
  </si>
  <si>
    <t xml:space="preserve">27-CR-22-6452</t>
  </si>
  <si>
    <t xml:space="preserve">27-CR-24-14205</t>
  </si>
  <si>
    <t xml:space="preserve">THOMAS ANTHONY JOSEPH</t>
  </si>
  <si>
    <t xml:space="preserve">2025-07-18-10-00</t>
  </si>
  <si>
    <t xml:space="preserve">THOMAS JOSEPH</t>
  </si>
  <si>
    <t xml:space="preserve">27-CR-24-5215</t>
  </si>
  <si>
    <t xml:space="preserve">PHILLIP MICHEAL MOYE</t>
  </si>
  <si>
    <t xml:space="preserve">PHILLIP MOYE</t>
  </si>
  <si>
    <t xml:space="preserve">27-CR-22-13027</t>
  </si>
  <si>
    <t xml:space="preserve">ANDREW JORDAN ZAJAC</t>
  </si>
  <si>
    <t xml:space="preserve">2025-07-21-09-00</t>
  </si>
  <si>
    <t xml:space="preserve">ANDREW ZAJAC</t>
  </si>
  <si>
    <t xml:space="preserve">27-CR-22-16977</t>
  </si>
  <si>
    <t xml:space="preserve">27-CR-23-10894</t>
  </si>
  <si>
    <t xml:space="preserve">27-CR-24-27281</t>
  </si>
  <si>
    <t xml:space="preserve">Shawntral Marqueese Vaughn</t>
  </si>
  <si>
    <t xml:space="preserve">Shawntral Vaughn</t>
  </si>
  <si>
    <t xml:space="preserve">27-CR-24-16213</t>
  </si>
  <si>
    <t xml:space="preserve">Jeromeo Lilloyd Beavers</t>
  </si>
  <si>
    <t xml:space="preserve">2025-07-21-10-00</t>
  </si>
  <si>
    <t xml:space="preserve">Jeromeo Beavers</t>
  </si>
  <si>
    <t xml:space="preserve">27-CR-24-27550</t>
  </si>
  <si>
    <t xml:space="preserve">DEJAH ELIZA MONTGOMERY</t>
  </si>
  <si>
    <t xml:space="preserve">DEJAH MONTGOMERY</t>
  </si>
  <si>
    <t xml:space="preserve">27-CR-24-27763</t>
  </si>
  <si>
    <t xml:space="preserve">RACHAEL DEANNA SHAW</t>
  </si>
  <si>
    <t xml:space="preserve">RACHAEL SHAW</t>
  </si>
  <si>
    <t xml:space="preserve">27-CR-24-21335</t>
  </si>
  <si>
    <t xml:space="preserve">2025-07-21-11-00</t>
  </si>
  <si>
    <t xml:space="preserve">27-CR-24-21428</t>
  </si>
  <si>
    <t xml:space="preserve">AHMED MOHAMUD ABDULLAH DARRO</t>
  </si>
  <si>
    <t xml:space="preserve">AHMED DARRO</t>
  </si>
  <si>
    <t xml:space="preserve">27-CR-25-3380</t>
  </si>
  <si>
    <t xml:space="preserve">27-CR-22-2823</t>
  </si>
  <si>
    <t xml:space="preserve">AHJAHON ARMONI COLLINS</t>
  </si>
  <si>
    <t xml:space="preserve">2025-07-21-13-00</t>
  </si>
  <si>
    <t xml:space="preserve">AHJAHON COLLINS</t>
  </si>
  <si>
    <t xml:space="preserve">27-CR-22-7524</t>
  </si>
  <si>
    <t xml:space="preserve">27-CR-24-10236</t>
  </si>
  <si>
    <t xml:space="preserve">27-CR-24-24927</t>
  </si>
  <si>
    <t xml:space="preserve">27-CR-25-11638</t>
  </si>
  <si>
    <t xml:space="preserve">27-CR-22-241</t>
  </si>
  <si>
    <t xml:space="preserve">Sheldon Keith Coates</t>
  </si>
  <si>
    <t xml:space="preserve">2025-07-21-13-30</t>
  </si>
  <si>
    <t xml:space="preserve">Sheldon Coates</t>
  </si>
  <si>
    <t xml:space="preserve">27-CR-23-15992</t>
  </si>
  <si>
    <t xml:space="preserve">27-CR-25-690</t>
  </si>
  <si>
    <t xml:space="preserve">MICHELLE ELIZABETH BARNES</t>
  </si>
  <si>
    <t xml:space="preserve">13:45</t>
  </si>
  <si>
    <t xml:space="preserve">2025-07-21-13-45</t>
  </si>
  <si>
    <t xml:space="preserve">MICHELLE BARNES</t>
  </si>
  <si>
    <t xml:space="preserve">27-CR-22-8918</t>
  </si>
  <si>
    <t xml:space="preserve">MICHAEL LAVELL JOHNSON</t>
  </si>
  <si>
    <t xml:space="preserve">2025-07-21-14-00</t>
  </si>
  <si>
    <t xml:space="preserve">MICHAEL JOHNSON</t>
  </si>
  <si>
    <t xml:space="preserve">27-CR-23-21548</t>
  </si>
  <si>
    <t xml:space="preserve">Ray Charles Mitchell</t>
  </si>
  <si>
    <t xml:space="preserve">RAY MITCHELL</t>
  </si>
  <si>
    <t xml:space="preserve">27-CR-24-15531</t>
  </si>
  <si>
    <t xml:space="preserve">27-CR-24-21432</t>
  </si>
  <si>
    <t xml:space="preserve">KENNETH WAYNE MERRITT</t>
  </si>
  <si>
    <t xml:space="preserve">KENNETH MERRITT</t>
  </si>
  <si>
    <t xml:space="preserve">27-CR-21-21384</t>
  </si>
  <si>
    <t xml:space="preserve">LONDON NILES AUSTIN</t>
  </si>
  <si>
    <t xml:space="preserve">Dayton Klein, Julia</t>
  </si>
  <si>
    <t xml:space="preserve">2025-07-22-13-30</t>
  </si>
  <si>
    <t xml:space="preserve">LONDON AUSTIN</t>
  </si>
  <si>
    <t xml:space="preserve">08:45</t>
  </si>
  <si>
    <t xml:space="preserve">2025-07-23-08-45</t>
  </si>
  <si>
    <t xml:space="preserve">27-CR-25-3845</t>
  </si>
  <si>
    <t xml:space="preserve">ANDRE LAMAR MOORE</t>
  </si>
  <si>
    <t xml:space="preserve">10:30</t>
  </si>
  <si>
    <t xml:space="preserve">2025-07-23-10-30</t>
  </si>
  <si>
    <t xml:space="preserve">ANDRE MOORE</t>
  </si>
  <si>
    <t xml:space="preserve">27-CR-20-22971</t>
  </si>
  <si>
    <t xml:space="preserve">Mohamed Diriye Kahin</t>
  </si>
  <si>
    <t xml:space="preserve">2025-07-23-14-30</t>
  </si>
  <si>
    <t xml:space="preserve">Mohamed Kahin</t>
  </si>
  <si>
    <t xml:space="preserve">27-CR-23-23823</t>
  </si>
  <si>
    <t xml:space="preserve">27-CR-23-21643</t>
  </si>
  <si>
    <t xml:space="preserve">BENNIE OSCAR RILEY</t>
  </si>
  <si>
    <t xml:space="preserve">2025-07-24-13-30</t>
  </si>
  <si>
    <t xml:space="preserve">BENNIE RILEY</t>
  </si>
  <si>
    <t xml:space="preserve">27-CR-23-7848</t>
  </si>
  <si>
    <t xml:space="preserve">Zyere Jakye Porter</t>
  </si>
  <si>
    <t xml:space="preserve">2025-07-25-09-30</t>
  </si>
  <si>
    <t xml:space="preserve">Zyere Porter</t>
  </si>
  <si>
    <t xml:space="preserve">27-CR-23-25741</t>
  </si>
  <si>
    <t xml:space="preserve">2025-07-28-09-00</t>
  </si>
  <si>
    <t xml:space="preserve">27-CR-23-27591</t>
  </si>
  <si>
    <t xml:space="preserve">SAN CHATY SAN</t>
  </si>
  <si>
    <t xml:space="preserve">2025-07-28-11-00</t>
  </si>
  <si>
    <t xml:space="preserve">SAN SAN</t>
  </si>
  <si>
    <t xml:space="preserve">27-CR-19-7700</t>
  </si>
  <si>
    <t xml:space="preserve">SHAQUAN RAY RULFORD</t>
  </si>
  <si>
    <t xml:space="preserve">2025-07-28-13-30</t>
  </si>
  <si>
    <t xml:space="preserve">SHAQUAN RULFORD</t>
  </si>
  <si>
    <t xml:space="preserve">27-CR-24-19087</t>
  </si>
  <si>
    <t xml:space="preserve">27-CR-24-22815</t>
  </si>
  <si>
    <t xml:space="preserve">27-CR-24-25343</t>
  </si>
  <si>
    <t xml:space="preserve">NATHANIAL JAMES HERRINGTON</t>
  </si>
  <si>
    <t xml:space="preserve">2025-07-28-14-00</t>
  </si>
  <si>
    <t xml:space="preserve">NATHANIAL HERRINGTON</t>
  </si>
  <si>
    <t xml:space="preserve">27-CR-25-13907</t>
  </si>
  <si>
    <t xml:space="preserve">27-CR-25-2678</t>
  </si>
  <si>
    <t xml:space="preserve">DAMONTAE RAY JOQUWN DONALDSON</t>
  </si>
  <si>
    <t xml:space="preserve">2025-07-29-09-00</t>
  </si>
  <si>
    <t xml:space="preserve">DAMONTAE DONALDSON</t>
  </si>
  <si>
    <t xml:space="preserve">27-CR-24-23532</t>
  </si>
  <si>
    <t xml:space="preserve">GREGORY LAMONT JOHNSON</t>
  </si>
  <si>
    <t xml:space="preserve">2025-07-29-09-30</t>
  </si>
  <si>
    <t xml:space="preserve">GREGORY JOHNSON</t>
  </si>
  <si>
    <t xml:space="preserve">27-CR-23-17957</t>
  </si>
  <si>
    <t xml:space="preserve">Jeremiah Freeman</t>
  </si>
  <si>
    <t xml:space="preserve">2025-07-29-10-30</t>
  </si>
  <si>
    <t xml:space="preserve">JEREMIAH FREEMAN</t>
  </si>
  <si>
    <t xml:space="preserve">27-CR-24-28664</t>
  </si>
  <si>
    <t xml:space="preserve">JEREMIAH JAMES FREEMAN</t>
  </si>
  <si>
    <t xml:space="preserve">27-CR-24-5277</t>
  </si>
  <si>
    <t xml:space="preserve">27-CR-25-1507</t>
  </si>
  <si>
    <t xml:space="preserve">27-CR-25-3107</t>
  </si>
  <si>
    <t xml:space="preserve">27-CR-24-20846</t>
  </si>
  <si>
    <t xml:space="preserve">Todd Jermy Rauschnot</t>
  </si>
  <si>
    <t xml:space="preserve">Sullivan, Bridget</t>
  </si>
  <si>
    <t xml:space="preserve">Ridgedale 310</t>
  </si>
  <si>
    <t xml:space="preserve">2025-07-30-13-30</t>
  </si>
  <si>
    <t xml:space="preserve">Todd Rauschnot</t>
  </si>
  <si>
    <t xml:space="preserve">27-CR-24-22375</t>
  </si>
  <si>
    <t xml:space="preserve">LIBAN MARTIN IBRAHIM</t>
  </si>
  <si>
    <t xml:space="preserve">2025-07-31-09-15</t>
  </si>
  <si>
    <t xml:space="preserve">LIBAN IBRAHIM</t>
  </si>
  <si>
    <t xml:space="preserve">27-CR-22-8391</t>
  </si>
  <si>
    <t xml:space="preserve">Cornelius Michael Schneider</t>
  </si>
  <si>
    <t xml:space="preserve">2025-07-31-10-00</t>
  </si>
  <si>
    <t xml:space="preserve">Cornelius Schneider</t>
  </si>
  <si>
    <t xml:space="preserve">27-CR-24-24085</t>
  </si>
  <si>
    <t xml:space="preserve">CAMERON LEE MAY</t>
  </si>
  <si>
    <t xml:space="preserve">2025-07-31-10-15</t>
  </si>
  <si>
    <t xml:space="preserve">CAMERON MAY</t>
  </si>
  <si>
    <t xml:space="preserve">27-CR-22-24834</t>
  </si>
  <si>
    <t xml:space="preserve">Victor German-Uriza</t>
  </si>
  <si>
    <t xml:space="preserve">GC-C655</t>
  </si>
  <si>
    <t xml:space="preserve">2025-08-01-09-30</t>
  </si>
  <si>
    <t xml:space="preserve">27-CR-23-17357</t>
  </si>
  <si>
    <t xml:space="preserve">27-CR-23-3976</t>
  </si>
  <si>
    <t xml:space="preserve">27-CR-23-15254</t>
  </si>
  <si>
    <t xml:space="preserve">JACOB JOSEPH SCHECH</t>
  </si>
  <si>
    <t xml:space="preserve">2025-08-01-10-30</t>
  </si>
  <si>
    <t xml:space="preserve">JACOB SCHECH</t>
  </si>
  <si>
    <t xml:space="preserve">27-CR-25-9641</t>
  </si>
  <si>
    <t xml:space="preserve">ARVIND SINGH</t>
  </si>
  <si>
    <t xml:space="preserve">2025-08-04-08-45</t>
  </si>
  <si>
    <t xml:space="preserve">27-CR-22-20589</t>
  </si>
  <si>
    <t xml:space="preserve">JACOB ALLEN WEIMER</t>
  </si>
  <si>
    <t xml:space="preserve">2025-08-04-09-30</t>
  </si>
  <si>
    <t xml:space="preserve">JACOB WEIMER</t>
  </si>
  <si>
    <t xml:space="preserve">27-CR-23-19878</t>
  </si>
  <si>
    <t xml:space="preserve">JAYLEN LAVONTI JONES</t>
  </si>
  <si>
    <t xml:space="preserve">09:45</t>
  </si>
  <si>
    <t xml:space="preserve">2025-08-04-09-45</t>
  </si>
  <si>
    <t xml:space="preserve">JAYLEN JONES</t>
  </si>
  <si>
    <t xml:space="preserve">27-CR-23-20003</t>
  </si>
  <si>
    <t xml:space="preserve">27-CR-23-20139</t>
  </si>
  <si>
    <t xml:space="preserve">27-CR-23-20207</t>
  </si>
  <si>
    <t xml:space="preserve">27-CR-24-18955</t>
  </si>
  <si>
    <t xml:space="preserve">DANNIE GUY HEAGS</t>
  </si>
  <si>
    <t xml:space="preserve">2025-08-04-10-00</t>
  </si>
  <si>
    <t xml:space="preserve">DANNIE HEAGS</t>
  </si>
  <si>
    <t xml:space="preserve">27-CR-25-10321</t>
  </si>
  <si>
    <t xml:space="preserve">Tony Raydell Lee, Jr.</t>
  </si>
  <si>
    <t xml:space="preserve">2025-08-04-10-30</t>
  </si>
  <si>
    <t xml:space="preserve">Tony Lee</t>
  </si>
  <si>
    <t xml:space="preserve">27-CR-24-22408</t>
  </si>
  <si>
    <t xml:space="preserve">JUSTIN STAN-LEE MARQUISE BROWN</t>
  </si>
  <si>
    <t xml:space="preserve">11:30</t>
  </si>
  <si>
    <t xml:space="preserve">2025-08-04-11-30</t>
  </si>
  <si>
    <t xml:space="preserve">JUSTIN BROWN</t>
  </si>
  <si>
    <t xml:space="preserve">27-CR-25-10324</t>
  </si>
  <si>
    <t xml:space="preserve">27-CR-24-16557</t>
  </si>
  <si>
    <t xml:space="preserve">LESTER BUCKIE MONDETH</t>
  </si>
  <si>
    <t xml:space="preserve">Garcia, Tamara G.</t>
  </si>
  <si>
    <t xml:space="preserve">2025-08-04-13-30</t>
  </si>
  <si>
    <t xml:space="preserve">LESTER MONDETH</t>
  </si>
  <si>
    <t xml:space="preserve">27-CR-25-10256</t>
  </si>
  <si>
    <t xml:space="preserve">CHRISTOPHER MICHAEL BLUHM</t>
  </si>
  <si>
    <t xml:space="preserve">2025-08-05-09-30</t>
  </si>
  <si>
    <t xml:space="preserve">CHRISTOPHER BLUHM</t>
  </si>
  <si>
    <t xml:space="preserve">27-CR-24-1853</t>
  </si>
  <si>
    <t xml:space="preserve">LAWRENCE DANIEL JOHNSON</t>
  </si>
  <si>
    <t xml:space="preserve">2025-08-05-13-30</t>
  </si>
  <si>
    <t xml:space="preserve">LAWRENCE JOHNSON</t>
  </si>
  <si>
    <t xml:space="preserve">27-CR-24-22368</t>
  </si>
  <si>
    <t xml:space="preserve">27-CR-25-3790</t>
  </si>
  <si>
    <t xml:space="preserve">27-CR-25-14579</t>
  </si>
  <si>
    <t xml:space="preserve">Benjamin Jerome Hughes</t>
  </si>
  <si>
    <t xml:space="preserve">2025-08-06-09-00</t>
  </si>
  <si>
    <t xml:space="preserve">Benjamin Hughes</t>
  </si>
  <si>
    <t xml:space="preserve">27-CR-25-9152</t>
  </si>
  <si>
    <t xml:space="preserve">Quantrell Lavontae Gales</t>
  </si>
  <si>
    <t xml:space="preserve">QUANTRELL GALES</t>
  </si>
  <si>
    <t xml:space="preserve">27-CR-25-9644</t>
  </si>
  <si>
    <t xml:space="preserve">JKUAN KARON EPPS</t>
  </si>
  <si>
    <t xml:space="preserve">JKUAN EPPS</t>
  </si>
  <si>
    <t xml:space="preserve">27-CR-22-19018</t>
  </si>
  <si>
    <t xml:space="preserve">Angel Daniel Palma</t>
  </si>
  <si>
    <t xml:space="preserve">10:34</t>
  </si>
  <si>
    <t xml:space="preserve">2025-08-06-10-34</t>
  </si>
  <si>
    <t xml:space="preserve">Angel Palma</t>
  </si>
  <si>
    <t xml:space="preserve">27-CR-22-18207</t>
  </si>
  <si>
    <t xml:space="preserve">JASON ALEXANDER ELLIS</t>
  </si>
  <si>
    <t xml:space="preserve">2025-08-06-13-30</t>
  </si>
  <si>
    <t xml:space="preserve">JASON ELLIS</t>
  </si>
  <si>
    <t xml:space="preserve">27-CR-25-14576</t>
  </si>
  <si>
    <t xml:space="preserve">Ryan Marcus Dahlquist</t>
  </si>
  <si>
    <t xml:space="preserve">2025-08-07-09-00</t>
  </si>
  <si>
    <t xml:space="preserve">Ryan Dahlquist</t>
  </si>
  <si>
    <t xml:space="preserve">27-CR-25-1110</t>
  </si>
  <si>
    <t xml:space="preserve">EMANUEL MARQUES COLLINS-COLE</t>
  </si>
  <si>
    <t xml:space="preserve">2025-08-07-10-30</t>
  </si>
  <si>
    <t xml:space="preserve">EMANUEL COLLINS-COLE</t>
  </si>
  <si>
    <t xml:space="preserve">2025-08-07-13-00</t>
  </si>
  <si>
    <t xml:space="preserve">27-CR-23-14627</t>
  </si>
  <si>
    <t xml:space="preserve">SHANETT LUCHURIAN DAWKINS</t>
  </si>
  <si>
    <t xml:space="preserve">2025-08-07-13-30</t>
  </si>
  <si>
    <t xml:space="preserve">SHANETT DAWKINS</t>
  </si>
  <si>
    <t xml:space="preserve">27-CR-25-14564</t>
  </si>
  <si>
    <t xml:space="preserve">JESUS CORNEJO CISNEROS</t>
  </si>
  <si>
    <t xml:space="preserve">GC-C1156</t>
  </si>
  <si>
    <t xml:space="preserve">JESUS CISNEROS</t>
  </si>
  <si>
    <t xml:space="preserve">27-CR-25-14628</t>
  </si>
  <si>
    <t xml:space="preserve">KARON KENYATA BALDWIN</t>
  </si>
  <si>
    <t xml:space="preserve">2025-08-08-09-00</t>
  </si>
  <si>
    <t xml:space="preserve">KARON BALDWIN</t>
  </si>
  <si>
    <t xml:space="preserve">27-CR-25-14642</t>
  </si>
  <si>
    <t xml:space="preserve">LEON PAYNE</t>
  </si>
  <si>
    <t xml:space="preserve">27-CR-24-10101</t>
  </si>
  <si>
    <t xml:space="preserve">Serquarious Rovon Clay</t>
  </si>
  <si>
    <t xml:space="preserve">2025-08-08-10-30</t>
  </si>
  <si>
    <t xml:space="preserve">Serquarious Clay</t>
  </si>
  <si>
    <t xml:space="preserve">27-CR-24-10782</t>
  </si>
  <si>
    <t xml:space="preserve">27-CR-24-11305</t>
  </si>
  <si>
    <t xml:space="preserve">27-CR-24-1833</t>
  </si>
  <si>
    <t xml:space="preserve">27-CR-24-19075</t>
  </si>
  <si>
    <t xml:space="preserve">27-CR-24-19085</t>
  </si>
  <si>
    <t xml:space="preserve">Serquarious Rovan Clay</t>
  </si>
  <si>
    <t xml:space="preserve">27-CR-24-4743</t>
  </si>
  <si>
    <t xml:space="preserve">27-CR-24-7968</t>
  </si>
  <si>
    <t xml:space="preserve">GC-C1159</t>
  </si>
  <si>
    <t xml:space="preserve">2025-08-11-08-30</t>
  </si>
  <si>
    <t xml:space="preserve">27-CR-24-23496</t>
  </si>
  <si>
    <t xml:space="preserve">Artavies Raymone Moore</t>
  </si>
  <si>
    <t xml:space="preserve">2025-08-11-09-00</t>
  </si>
  <si>
    <t xml:space="preserve">Artavies Moore</t>
  </si>
  <si>
    <t xml:space="preserve">27-CR-24-23885</t>
  </si>
  <si>
    <t xml:space="preserve">MICHAEL MCGRAW RILEY</t>
  </si>
  <si>
    <t xml:space="preserve">MICHAEL RILEY</t>
  </si>
  <si>
    <t xml:space="preserve">27-CR-24-10545</t>
  </si>
  <si>
    <t xml:space="preserve">VARFILY KONNEH</t>
  </si>
  <si>
    <t xml:space="preserve">2025-08-11-10-00</t>
  </si>
  <si>
    <t xml:space="preserve">2025-08-11-13-30</t>
  </si>
  <si>
    <t xml:space="preserve">27-CR-23-21609</t>
  </si>
  <si>
    <t xml:space="preserve">Melvin Slewro Tarr</t>
  </si>
  <si>
    <t xml:space="preserve">Settlement Conference</t>
  </si>
  <si>
    <t xml:space="preserve">2025-08-11-14-00</t>
  </si>
  <si>
    <t xml:space="preserve">Melvin Tarr</t>
  </si>
  <si>
    <t xml:space="preserve">27-CR-23-24361</t>
  </si>
  <si>
    <t xml:space="preserve">27-CR-24-27628</t>
  </si>
  <si>
    <t xml:space="preserve">MIKKO CLAYTON EPPS</t>
  </si>
  <si>
    <t xml:space="preserve">2025-08-12-11-30</t>
  </si>
  <si>
    <t xml:space="preserve">MIKKO EPPS</t>
  </si>
  <si>
    <t xml:space="preserve">27-CR-21-20798</t>
  </si>
  <si>
    <t xml:space="preserve">DARIEN TYREEL RANDLE</t>
  </si>
  <si>
    <t xml:space="preserve">2025-08-12-13-30</t>
  </si>
  <si>
    <t xml:space="preserve">DARIEN RANDLE</t>
  </si>
  <si>
    <t xml:space="preserve">27-CR-24-5124</t>
  </si>
  <si>
    <t xml:space="preserve">CARLOS GEOVANNY AGUILAR AUQUILLAS</t>
  </si>
  <si>
    <t xml:space="preserve">2025-08-15-08-30</t>
  </si>
  <si>
    <t xml:space="preserve">CARLOS AUQUILLAS</t>
  </si>
  <si>
    <t xml:space="preserve">27-CR-23-16262</t>
  </si>
  <si>
    <t xml:space="preserve">CHONG VANG</t>
  </si>
  <si>
    <t xml:space="preserve">2025-08-18-09-00</t>
  </si>
  <si>
    <t xml:space="preserve">27-CR-19-21747</t>
  </si>
  <si>
    <t xml:space="preserve">Melchizedek Erastuscorboi Kpaan</t>
  </si>
  <si>
    <t xml:space="preserve">2025-08-18-11-00</t>
  </si>
  <si>
    <t xml:space="preserve">Melchizedek Kpaan</t>
  </si>
  <si>
    <t xml:space="preserve">27-CR-24-26113</t>
  </si>
  <si>
    <t xml:space="preserve">27-CR-25-7795</t>
  </si>
  <si>
    <t xml:space="preserve">Allanzo Christopher Johnson</t>
  </si>
  <si>
    <t xml:space="preserve">2025-08-18-13-30</t>
  </si>
  <si>
    <t xml:space="preserve">Allanzo Johnson</t>
  </si>
  <si>
    <t xml:space="preserve">27-CR-22-8550</t>
  </si>
  <si>
    <t xml:space="preserve">Rachel Hersonsky</t>
  </si>
  <si>
    <t xml:space="preserve">2025-08-19-13-30</t>
  </si>
  <si>
    <t xml:space="preserve">2025-08-20-09-00</t>
  </si>
  <si>
    <t xml:space="preserve">27-CR-23-21809</t>
  </si>
  <si>
    <t xml:space="preserve">EDDIE LEE WILEY</t>
  </si>
  <si>
    <t xml:space="preserve">2025-08-20-14-00</t>
  </si>
  <si>
    <t xml:space="preserve">EDDIE WILEY</t>
  </si>
  <si>
    <t xml:space="preserve">27-CR-24-19901</t>
  </si>
  <si>
    <t xml:space="preserve">Abdul Jameel Wright</t>
  </si>
  <si>
    <t xml:space="preserve">2025-08-25-09-00</t>
  </si>
  <si>
    <t xml:space="preserve">Abdul Wright</t>
  </si>
  <si>
    <t xml:space="preserve">27-CR-25-10294</t>
  </si>
  <si>
    <t xml:space="preserve">ISAIHA DAESHAWN DAHMEN</t>
  </si>
  <si>
    <t xml:space="preserve">ISAIHA DAHMEN</t>
  </si>
  <si>
    <t xml:space="preserve">27-CR-24-23522</t>
  </si>
  <si>
    <t xml:space="preserve">Unique Jeaneane Pernell</t>
  </si>
  <si>
    <t xml:space="preserve">2025-08-25-10-00</t>
  </si>
  <si>
    <t xml:space="preserve">Unique Pernell</t>
  </si>
  <si>
    <t xml:space="preserve">27-CR-24-3818</t>
  </si>
  <si>
    <t xml:space="preserve">Robert William Heard</t>
  </si>
  <si>
    <t xml:space="preserve">Robert Heard</t>
  </si>
  <si>
    <t xml:space="preserve">27-CR-24-6601</t>
  </si>
  <si>
    <t xml:space="preserve">27-CR-24-12427</t>
  </si>
  <si>
    <t xml:space="preserve">DAVID BRYAN ALFANO</t>
  </si>
  <si>
    <t xml:space="preserve">2025-08-25-11-00</t>
  </si>
  <si>
    <t xml:space="preserve">DAVID ALFANO</t>
  </si>
  <si>
    <t xml:space="preserve">27-CR-24-23145</t>
  </si>
  <si>
    <t xml:space="preserve">KENDRICK LEDELLE DOTSTRY</t>
  </si>
  <si>
    <t xml:space="preserve">KENDRICK DOTSTRY</t>
  </si>
  <si>
    <t xml:space="preserve">27-CR-25-3794</t>
  </si>
  <si>
    <t xml:space="preserve">27-CR-25-10026</t>
  </si>
  <si>
    <t xml:space="preserve">Daniel Lamar Ford</t>
  </si>
  <si>
    <t xml:space="preserve">2025-08-26-13-30</t>
  </si>
  <si>
    <t xml:space="preserve">DANIEL FORD</t>
  </si>
  <si>
    <t xml:space="preserve">27-CR-23-20697</t>
  </si>
  <si>
    <t xml:space="preserve">Keyontre Dayshaun Davis</t>
  </si>
  <si>
    <t xml:space="preserve">2025-08-28-08-45</t>
  </si>
  <si>
    <t xml:space="preserve">Keyontre Davis</t>
  </si>
  <si>
    <t xml:space="preserve">27-CR-24-20967</t>
  </si>
  <si>
    <t xml:space="preserve">27-CR-25-11681</t>
  </si>
  <si>
    <t xml:space="preserve">27-CR-24-21319</t>
  </si>
  <si>
    <t xml:space="preserve">JUSTIN RUSSELL STENSRUD</t>
  </si>
  <si>
    <t xml:space="preserve">2025-08-28-13-30</t>
  </si>
  <si>
    <t xml:space="preserve">JUSTIN STENSRUD</t>
  </si>
  <si>
    <t xml:space="preserve">27-CR-24-28692</t>
  </si>
  <si>
    <t xml:space="preserve">JOHN DAVID MICHAEL RODGERS</t>
  </si>
  <si>
    <t xml:space="preserve">2025-08-29-08-30</t>
  </si>
  <si>
    <t xml:space="preserve">JOHN RODGERS</t>
  </si>
  <si>
    <t xml:space="preserve">27-CR-25-5374</t>
  </si>
  <si>
    <t xml:space="preserve">Anthony Michael Dentz</t>
  </si>
  <si>
    <t xml:space="preserve">2025-09-02-11-00</t>
  </si>
  <si>
    <t xml:space="preserve">Anthony Dentz</t>
  </si>
  <si>
    <t xml:space="preserve">27-CR-22-18209</t>
  </si>
  <si>
    <t xml:space="preserve">JULIET KAY HIGGINS</t>
  </si>
  <si>
    <t xml:space="preserve">Skibbie, Lori</t>
  </si>
  <si>
    <t xml:space="preserve">2025-09-02-13-30</t>
  </si>
  <si>
    <t xml:space="preserve">JULIET HIGGINS</t>
  </si>
  <si>
    <t xml:space="preserve">2025-09-03-09-00</t>
  </si>
  <si>
    <t xml:space="preserve">27-CR-25-8289</t>
  </si>
  <si>
    <t xml:space="preserve">Motion Hearing</t>
  </si>
  <si>
    <t xml:space="preserve">27-CR-25-8442</t>
  </si>
  <si>
    <t xml:space="preserve">27-CR-24-1342</t>
  </si>
  <si>
    <t xml:space="preserve">KARL CHRISTIAN BUNGERT</t>
  </si>
  <si>
    <t xml:space="preserve">2025-09-05-09-00</t>
  </si>
  <si>
    <t xml:space="preserve">KARL BUNGERT</t>
  </si>
  <si>
    <t xml:space="preserve">27-CR-24-27801</t>
  </si>
  <si>
    <t xml:space="preserve">27-CR-24-8492</t>
  </si>
  <si>
    <t xml:space="preserve">27-CR-22-4115</t>
  </si>
  <si>
    <t xml:space="preserve">ALBERTO CASTILLO HAFFNER</t>
  </si>
  <si>
    <t xml:space="preserve">2025-09-08-09-00</t>
  </si>
  <si>
    <t xml:space="preserve">ALBERTO HAFFNER</t>
  </si>
  <si>
    <t xml:space="preserve">27-CR-24-26138</t>
  </si>
  <si>
    <t xml:space="preserve">Alberto Lamar Castillo-Delgado</t>
  </si>
  <si>
    <t xml:space="preserve">ALBERTO CASTILLO-DELGADO</t>
  </si>
  <si>
    <t xml:space="preserve">2025-09-08-10-00</t>
  </si>
  <si>
    <t xml:space="preserve">27-CR-24-3074</t>
  </si>
  <si>
    <t xml:space="preserve">HAZNA MAWLID ALI</t>
  </si>
  <si>
    <t xml:space="preserve">HAZNA ALI</t>
  </si>
  <si>
    <t xml:space="preserve">27-CR-25-10138</t>
  </si>
  <si>
    <t xml:space="preserve">Abdiwakil Abdikard Mohamed</t>
  </si>
  <si>
    <t xml:space="preserve">2025-09-08-11-00</t>
  </si>
  <si>
    <t xml:space="preserve">Abdiwakil Mohamed</t>
  </si>
  <si>
    <t xml:space="preserve">27-CR-23-8417</t>
  </si>
  <si>
    <t xml:space="preserve">KENNETH DASHON SULLIVAN</t>
  </si>
  <si>
    <t xml:space="preserve">2025-09-15-10-00</t>
  </si>
  <si>
    <t xml:space="preserve">KENNETH SULLIVAN</t>
  </si>
  <si>
    <t xml:space="preserve">27-CR-22-15150</t>
  </si>
  <si>
    <t xml:space="preserve">2025-09-15-14-00</t>
  </si>
  <si>
    <t xml:space="preserve">27-CR-20-8402</t>
  </si>
  <si>
    <t xml:space="preserve">WILLIAM ANTHONY MOORE</t>
  </si>
  <si>
    <t xml:space="preserve">2025-09-16-13-30</t>
  </si>
  <si>
    <t xml:space="preserve">WILLIAM MOORE</t>
  </si>
  <si>
    <t xml:space="preserve">27-CR-22-15591</t>
  </si>
  <si>
    <t xml:space="preserve">27-CR-22-18157</t>
  </si>
  <si>
    <t xml:space="preserve">27-CR-23-8178</t>
  </si>
  <si>
    <t xml:space="preserve">27-CR-23-9040</t>
  </si>
  <si>
    <t xml:space="preserve">27-CR-24-16099</t>
  </si>
  <si>
    <t xml:space="preserve">27-CR-19-12562</t>
  </si>
  <si>
    <t xml:space="preserve">DOUGLAS PAUL PIERCE</t>
  </si>
  <si>
    <t xml:space="preserve">2025-09-23-13-30</t>
  </si>
  <si>
    <t xml:space="preserve">DOUGLAS PIERCE</t>
  </si>
  <si>
    <t xml:space="preserve">27-CR-19-14131</t>
  </si>
  <si>
    <t xml:space="preserve">27-CR-19-18618</t>
  </si>
  <si>
    <t xml:space="preserve">27-CR-19-18951</t>
  </si>
  <si>
    <t xml:space="preserve">27-CR-19-27542</t>
  </si>
  <si>
    <t xml:space="preserve">27-CR-20-5716</t>
  </si>
  <si>
    <t xml:space="preserve">27-CR-20-7085</t>
  </si>
  <si>
    <t xml:space="preserve">27-CR-21-1720</t>
  </si>
  <si>
    <t xml:space="preserve">27-CR-23-14706</t>
  </si>
  <si>
    <t xml:space="preserve">AHMED YUSEF ALI</t>
  </si>
  <si>
    <t xml:space="preserve">AHMED ALI</t>
  </si>
  <si>
    <t xml:space="preserve">27-CR-24-28470</t>
  </si>
  <si>
    <t xml:space="preserve">27-CR-25-205</t>
  </si>
  <si>
    <t xml:space="preserve">27-CR-25-382</t>
  </si>
  <si>
    <t xml:space="preserve">27-CR-25-3846</t>
  </si>
  <si>
    <t xml:space="preserve">2025-10-06-09-00</t>
  </si>
  <si>
    <t xml:space="preserve">27-CR-23-21653</t>
  </si>
  <si>
    <t xml:space="preserve">ROBERT WILLIAM BALSIMO</t>
  </si>
  <si>
    <t xml:space="preserve">2025-10-07-13-30</t>
  </si>
  <si>
    <t xml:space="preserve">ROBERT BALSIMO</t>
  </si>
  <si>
    <t xml:space="preserve">27-CR-24-23500</t>
  </si>
  <si>
    <t xml:space="preserve">Abdilah Abdilkadir Sheikh-Mursal</t>
  </si>
  <si>
    <t xml:space="preserve">2025-10-13-10-00</t>
  </si>
  <si>
    <t xml:space="preserve">Abdilah Sheikh-Mursal</t>
  </si>
  <si>
    <t xml:space="preserve">27-CR-24-22478</t>
  </si>
  <si>
    <t xml:space="preserve">DAMAR LONTRESE SMITH</t>
  </si>
  <si>
    <t xml:space="preserve">2025-10-13-11-00</t>
  </si>
  <si>
    <t xml:space="preserve">DAMAR SMITH</t>
  </si>
  <si>
    <t xml:space="preserve">27-CR-24-28153</t>
  </si>
  <si>
    <t xml:space="preserve">27-CR-24-21267</t>
  </si>
  <si>
    <t xml:space="preserve">DIONYSIUS T SHAIN</t>
  </si>
  <si>
    <t xml:space="preserve">2025-10-14-13-30</t>
  </si>
  <si>
    <t xml:space="preserve">DIONYSIUS SHAIN</t>
  </si>
  <si>
    <t xml:space="preserve">27-CR-21-20637</t>
  </si>
  <si>
    <t xml:space="preserve">2025-10-21-13-30</t>
  </si>
  <si>
    <t xml:space="preserve">27-CR-23-8721</t>
  </si>
  <si>
    <t xml:space="preserve">27-CR-24-21258</t>
  </si>
  <si>
    <t xml:space="preserve">2025-10-21-13-31</t>
  </si>
  <si>
    <t xml:space="preserve">2025-10-22-13-31</t>
  </si>
  <si>
    <t xml:space="preserve">27-CR-24-25237</t>
  </si>
  <si>
    <t xml:space="preserve">MICHAEL ERIN KOLSTAD</t>
  </si>
  <si>
    <t xml:space="preserve">2025-10-28-13-30</t>
  </si>
  <si>
    <t xml:space="preserve">MICHAEL KOLSTAD</t>
  </si>
  <si>
    <t xml:space="preserve">27-CR-24-23489</t>
  </si>
  <si>
    <t xml:space="preserve">Esau Chucky Sago</t>
  </si>
  <si>
    <t xml:space="preserve">2025-11-03-09-00</t>
  </si>
  <si>
    <t xml:space="preserve">Esau Sago</t>
  </si>
  <si>
    <t xml:space="preserve">27-CR-23-5218</t>
  </si>
  <si>
    <t xml:space="preserve">ROMELLO EDWARD LLOYD</t>
  </si>
  <si>
    <t xml:space="preserve">2025-11-04-13-30</t>
  </si>
  <si>
    <t xml:space="preserve">ROMELLO LLOYD</t>
  </si>
  <si>
    <t xml:space="preserve">27-CR-23-7217</t>
  </si>
  <si>
    <t xml:space="preserve">2025-11-18-13-30</t>
  </si>
  <si>
    <t xml:space="preserve">27-CR-22-20664</t>
  </si>
  <si>
    <t xml:space="preserve">CHENG LOR</t>
  </si>
  <si>
    <t xml:space="preserve">2025-12-02-13-30</t>
  </si>
  <si>
    <t xml:space="preserve">2025-12-16-13-30</t>
  </si>
  <si>
    <t xml:space="preserve">27-CR-22-4003</t>
  </si>
  <si>
    <t xml:space="preserve">IVAN JON SISTO, Jr.</t>
  </si>
  <si>
    <t xml:space="preserve">2025-12-30-13-30</t>
  </si>
  <si>
    <t xml:space="preserve">IVAN SISTO</t>
  </si>
  <si>
    <t xml:space="preserve">Case_originate_date</t>
  </si>
  <si>
    <t xml:space="preserve">Case_year</t>
  </si>
  <si>
    <t xml:space="preserve">Defendant_dob</t>
  </si>
  <si>
    <t xml:space="preserve">Case_judicial_officer</t>
  </si>
  <si>
    <t xml:space="preserve">Case_status</t>
  </si>
  <si>
    <t xml:space="preserve">Charge1</t>
  </si>
  <si>
    <t xml:space="preserve">Charge1_statute</t>
  </si>
  <si>
    <t xml:space="preserve">Charge1_date</t>
  </si>
  <si>
    <t xml:space="preserve">Charge1_disposition</t>
  </si>
  <si>
    <t xml:space="preserve">Charge1_level</t>
  </si>
  <si>
    <t xml:space="preserve">Charge1_sentence_level</t>
  </si>
  <si>
    <t xml:space="preserve">Charge2_statute</t>
  </si>
  <si>
    <t xml:space="preserve">Charge2_date</t>
  </si>
  <si>
    <t xml:space="preserve">Charge2_level</t>
  </si>
  <si>
    <t xml:space="preserve">Charge3_statute</t>
  </si>
  <si>
    <t xml:space="preserve">Charge3_date</t>
  </si>
  <si>
    <t xml:space="preserve">Charge3_level</t>
  </si>
  <si>
    <t xml:space="preserve">Charge4_statute</t>
  </si>
  <si>
    <t xml:space="preserve">Charge4_date</t>
  </si>
  <si>
    <t xml:space="preserve">Charge4_level</t>
  </si>
  <si>
    <t xml:space="preserve">Dormant</t>
  </si>
  <si>
    <t xml:space="preserve">Drugs - 3rd Degree - Possess 10 grams or more a narcotic drug other than heroin</t>
  </si>
  <si>
    <t xml:space="preserve">152.023.2(a)(1)</t>
  </si>
  <si>
    <t xml:space="preserve">Felony</t>
  </si>
  <si>
    <t xml:space="preserve">152.025.2(1)</t>
  </si>
  <si>
    <t xml:space="preserve">Drugs - 1st Degree - Sale - 17 Grams or More-Cocaine or Meth w/in 90-Day Period</t>
  </si>
  <si>
    <t xml:space="preserve">152.021.1(1)</t>
  </si>
  <si>
    <t xml:space="preserve">152.022.2(a)(1)</t>
  </si>
  <si>
    <t xml:space="preserve">Drugs - 5th Degree - Possess Schedule 1,2,3,4 - Not Small Amount Marijuana</t>
  </si>
  <si>
    <t xml:space="preserve">152.021.2(a)(1)</t>
  </si>
  <si>
    <t xml:space="preserve">27-CR-21-15563</t>
  </si>
  <si>
    <t xml:space="preserve">Closed</t>
  </si>
  <si>
    <t xml:space="preserve">Dismissed</t>
  </si>
  <si>
    <t xml:space="preserve">Drugs - 5th Degree - Possess Schedule 1,2,3,4 or paraphernalia residual - Not cannabis/hemp</t>
  </si>
  <si>
    <t xml:space="preserve">Drugs - 1st Degree - Possess 50 grams or more - cocaine or methamphetamine</t>
  </si>
  <si>
    <t xml:space="preserve">27-CR-24-10367</t>
  </si>
  <si>
    <t xml:space="preserve">KELLI TAMERA DUROW</t>
  </si>
  <si>
    <t xml:space="preserve">KELLI DUROW</t>
  </si>
  <si>
    <t xml:space="preserve">Trespass-Return to Property Within One Year</t>
  </si>
  <si>
    <t xml:space="preserve">609.605.1(b)(8)</t>
  </si>
  <si>
    <t xml:space="preserve">Misdemeanor</t>
  </si>
  <si>
    <t xml:space="preserve">Theft-Take/Drive Motor Vehicle-No Owner Consent</t>
  </si>
  <si>
    <t xml:space="preserve">609.52.2(a)(17)</t>
  </si>
  <si>
    <t xml:space="preserve">Burglary-3rd Deg-Steal/Commit Felony or Gross Misd</t>
  </si>
  <si>
    <t xml:space="preserve">609.582.3</t>
  </si>
  <si>
    <t xml:space="preserve">27-CR-21-1177</t>
  </si>
  <si>
    <t xml:space="preserve">27-CR-22-2873</t>
  </si>
  <si>
    <t xml:space="preserve">Receiving Stolen Property</t>
  </si>
  <si>
    <t xml:space="preserve">609.53.1</t>
  </si>
  <si>
    <t xml:space="preserve">Convicted</t>
  </si>
  <si>
    <t xml:space="preserve">Convicted of a Felony</t>
  </si>
  <si>
    <t xml:space="preserve">27-CR-22-5055</t>
  </si>
  <si>
    <t xml:space="preserve">Theft-Take/Use/Transfer Movable Prop-No Consent</t>
  </si>
  <si>
    <t xml:space="preserve">609.52.2(a)(1)</t>
  </si>
  <si>
    <t xml:space="preserve">27-CR-22-13148</t>
  </si>
  <si>
    <t xml:space="preserve">Hughey, Rachel</t>
  </si>
  <si>
    <t xml:space="preserve">Giving Peace Oﬃcer False Name-of Another Person</t>
  </si>
  <si>
    <t xml:space="preserve">609.506.2</t>
  </si>
  <si>
    <t xml:space="preserve">Gross Misdemeanor</t>
  </si>
  <si>
    <t xml:space="preserve">27-CR-22-19531</t>
  </si>
  <si>
    <t xml:space="preserve">27-CR-23-9413</t>
  </si>
  <si>
    <t xml:space="preserve">Fleeing a Peace Oﬃcer in a Motor Vehicle</t>
  </si>
  <si>
    <t xml:space="preserve">609.487.3</t>
  </si>
  <si>
    <t xml:space="preserve">27-CR-23-12711</t>
  </si>
  <si>
    <t xml:space="preserve">LESTER BUCKIE MONDETH, Jr.</t>
  </si>
  <si>
    <t xml:space="preserve">Theft</t>
  </si>
  <si>
    <t xml:space="preserve">27-CR-23-17628</t>
  </si>
  <si>
    <t xml:space="preserve">27-CR-24-13414</t>
  </si>
  <si>
    <t xml:space="preserve">27-CR-24-14731</t>
  </si>
  <si>
    <t xml:space="preserve">Burglary - 4th Degree - Enters building open to public; With intent to steal; Directly or accomplice</t>
  </si>
  <si>
    <t xml:space="preserve">609.582.4(b)</t>
  </si>
  <si>
    <t xml:space="preserve">Convicted of a Gross Misdemeanor</t>
  </si>
  <si>
    <t xml:space="preserve">Simple Robbery</t>
  </si>
  <si>
    <t xml:space="preserve">27-CR-24-24878</t>
  </si>
  <si>
    <t xml:space="preserve">27-CR-25-4880</t>
  </si>
  <si>
    <t xml:space="preserve">27-CR-21-8067</t>
  </si>
  <si>
    <t xml:space="preserve">Lucas Patrick Kraskey</t>
  </si>
  <si>
    <t xml:space="preserve">Lucas Kraskey</t>
  </si>
  <si>
    <t xml:space="preserve">Frank, Matthew</t>
  </si>
  <si>
    <t xml:space="preserve">Damage to Property - 1st Degree - Value Reduced Over $1000</t>
  </si>
  <si>
    <t xml:space="preserve">609.595.1(4)</t>
  </si>
  <si>
    <t xml:space="preserve">27-CR-21-8227</t>
  </si>
  <si>
    <t xml:space="preserve">27-CR-21-8228</t>
  </si>
  <si>
    <t xml:space="preserve">27-CR-21-8229</t>
  </si>
  <si>
    <t xml:space="preserve">Statutory stay of adjudication</t>
  </si>
  <si>
    <t xml:space="preserve">27-CR-21-8230</t>
  </si>
  <si>
    <t xml:space="preserve">27-CR-21-8511</t>
  </si>
  <si>
    <t xml:space="preserve">Houghtaling, Melissa</t>
  </si>
  <si>
    <t xml:space="preserve">DAMAGE TO PROPERTY - 3RD DEGREE - REDUCE VALUE $501-$1000</t>
  </si>
  <si>
    <t xml:space="preserve">609.595.2(a)(1)</t>
  </si>
  <si>
    <t xml:space="preserve">27-CR-22-17300</t>
  </si>
  <si>
    <t xml:space="preserve">27-CR-22-21679</t>
  </si>
  <si>
    <t xml:space="preserve">Trespassing - Refuse to Depart or Return within 1 year of Demand</t>
  </si>
  <si>
    <t xml:space="preserve">385.380(b)(1)</t>
  </si>
  <si>
    <t xml:space="preserve">27-CR-22-24045</t>
  </si>
  <si>
    <t xml:space="preserve">27-CR-23-385</t>
  </si>
  <si>
    <t xml:space="preserve">27-CR-23-5751</t>
  </si>
  <si>
    <t xml:space="preserve">Open</t>
  </si>
  <si>
    <t xml:space="preserve">609.50.1(1)</t>
  </si>
  <si>
    <t xml:space="preserve">Burglary - 3rd Degree - Enters w/out consent with intent to Steal/Commit Felony or Gross</t>
  </si>
  <si>
    <t xml:space="preserve">609.582.3(a)</t>
  </si>
  <si>
    <t xml:space="preserve">Assault-5th Deg-Inﬂict or Attempt Bodily Harm</t>
  </si>
  <si>
    <t xml:space="preserve">609.224.1(2)</t>
  </si>
  <si>
    <t xml:space="preserve">609.487.6</t>
  </si>
  <si>
    <t xml:space="preserve">Possession of drug paraphernalia in a public place.</t>
  </si>
  <si>
    <t xml:space="preserve">TRESPASS-RETURN TO PROPERTY WITHIN ONE YEA</t>
  </si>
  <si>
    <t xml:space="preserve">TRESPASS-REMAINING ON OR RETURN WITHIN ONE</t>
  </si>
  <si>
    <t xml:space="preserve">97B.001.3</t>
  </si>
  <si>
    <t xml:space="preserve">609.855.3a(a)(1)</t>
  </si>
  <si>
    <t xml:space="preserve">Trespass-Premises of Another-Refuse to Depart</t>
  </si>
  <si>
    <t xml:space="preserve">609.605.1(b)(3)</t>
  </si>
  <si>
    <t xml:space="preserve">609.50.1(2)</t>
  </si>
  <si>
    <t xml:space="preserve">27-CR-21-9424</t>
  </si>
  <si>
    <t xml:space="preserve">QUANTRELL LAVONTE GALES</t>
  </si>
  <si>
    <t xml:space="preserve">Brandt, Gina M.</t>
  </si>
  <si>
    <t xml:space="preserve">27-CR-21-17978</t>
  </si>
  <si>
    <t xml:space="preserve">Cahill, Peter A.</t>
  </si>
  <si>
    <t xml:space="preserve">27-CR-21-18938</t>
  </si>
  <si>
    <t xml:space="preserve">27-CR-22-20639</t>
  </si>
  <si>
    <t xml:space="preserve">Trespass on Critical Public Service Facilities, Pipeline, Utility - Returns Within Six Months</t>
  </si>
  <si>
    <t xml:space="preserve">609.6055.2(a)(2)</t>
  </si>
  <si>
    <t xml:space="preserve">27-CR-22-20649</t>
  </si>
  <si>
    <t xml:space="preserve">Kappelhoﬀ, Mark</t>
  </si>
  <si>
    <t xml:space="preserve">27-CR-22-23335</t>
  </si>
  <si>
    <t xml:space="preserve">Under Court Jurisdiction</t>
  </si>
  <si>
    <t xml:space="preserve">Predatory Oﬀender - Knowingly commits act or fails to fulﬁll registration requirement</t>
  </si>
  <si>
    <t xml:space="preserve">243.166.5(a)(1)</t>
  </si>
  <si>
    <t xml:space="preserve">27-CR-22-24399</t>
  </si>
  <si>
    <t xml:space="preserve">152.092(a)</t>
  </si>
  <si>
    <t xml:space="preserve">Petty Misdemeanor</t>
  </si>
  <si>
    <t xml:space="preserve">27-CR-23-8480</t>
  </si>
  <si>
    <t xml:space="preserve">Convicted of a Petty Misdemeanor</t>
  </si>
  <si>
    <t xml:space="preserve">27-CR-23-10849</t>
  </si>
  <si>
    <t xml:space="preserve">27-CR-25-4552</t>
  </si>
  <si>
    <t xml:space="preserve">Obstruct Legal Process-Interfere w/Peace Oﬃcer</t>
  </si>
  <si>
    <t xml:space="preserve">27-CR-25-7704</t>
  </si>
  <si>
    <t xml:space="preserve">Domestic Assault-GM-Subsequent Violation HARM</t>
  </si>
  <si>
    <t xml:space="preserve">609.2242.2</t>
  </si>
  <si>
    <t xml:space="preserve">609.72.1(3)</t>
  </si>
  <si>
    <t xml:space="preserve">27-CR-20-16554</t>
  </si>
  <si>
    <t xml:space="preserve">ANTONIO ORLANDO ZAPATA</t>
  </si>
  <si>
    <t xml:space="preserve">ANTONIO ZAPATA</t>
  </si>
  <si>
    <t xml:space="preserve">DAMAGE TO PROPERTY-4TH DEG-INTENTIONAL DAMAGE-OTHER CIRCUMSTANCES</t>
  </si>
  <si>
    <t xml:space="preserve">609.595.3</t>
  </si>
  <si>
    <t xml:space="preserve">27-CR-20-20380</t>
  </si>
  <si>
    <t xml:space="preserve">27-CR-20-20634</t>
  </si>
  <si>
    <t xml:space="preserve">27-CR-20-25542</t>
  </si>
  <si>
    <t xml:space="preserve">27-CR-20-26515</t>
  </si>
  <si>
    <t xml:space="preserve">27-CR-20-27232</t>
  </si>
  <si>
    <t xml:space="preserve">Disorderly Conduct</t>
  </si>
  <si>
    <t xml:space="preserve">609.72.1</t>
  </si>
  <si>
    <t xml:space="preserve">27-CR-21-891</t>
  </si>
  <si>
    <t xml:space="preserve">27-CR-21-2280</t>
  </si>
  <si>
    <t xml:space="preserve">OBSTRUCT LEGAL PROCESS-INTERFERE W/PEACE OFFICER</t>
  </si>
  <si>
    <t xml:space="preserve">609.72.1(1)</t>
  </si>
  <si>
    <t xml:space="preserve">27-CR-21-3219</t>
  </si>
  <si>
    <t xml:space="preserve">27-CR-21-6719</t>
  </si>
  <si>
    <t xml:space="preserve">Damage to Property - 1st Degree - Foreseeable Risk Bodily Harm</t>
  </si>
  <si>
    <t xml:space="preserve">609.595.1(1)</t>
  </si>
  <si>
    <t xml:space="preserve">27-CR-21-15981</t>
  </si>
  <si>
    <t xml:space="preserve">27-CR-22-20718</t>
  </si>
  <si>
    <t xml:space="preserve">BENJAMIN JOSEPH PULLIS</t>
  </si>
  <si>
    <t xml:space="preserve">BENJAMIN PULLIS</t>
  </si>
  <si>
    <t xml:space="preserve">27-CR-22-21992</t>
  </si>
  <si>
    <t xml:space="preserve">Dismissed, Conditions Met or Expired</t>
  </si>
  <si>
    <t xml:space="preserve">27-CR-22-24077</t>
  </si>
  <si>
    <t xml:space="preserve">27-CR-22-24664</t>
  </si>
  <si>
    <t xml:space="preserve">27-CR-23-2223</t>
  </si>
  <si>
    <t xml:space="preserve">27-CR-23-2592</t>
  </si>
  <si>
    <t xml:space="preserve">27-CR-23-2728</t>
  </si>
  <si>
    <t xml:space="preserve">Trespass-Remaining on or return within one year to land prohibited after notice</t>
  </si>
  <si>
    <t xml:space="preserve">27-CR-23-3061</t>
  </si>
  <si>
    <t xml:space="preserve">27-CR-23-3570</t>
  </si>
  <si>
    <t xml:space="preserve">27-CR-23-5110</t>
  </si>
  <si>
    <t xml:space="preserve">27-CR-23-10465</t>
  </si>
  <si>
    <t xml:space="preserve">Assault-3rd Degree-Substantial Bodily Harm</t>
  </si>
  <si>
    <t xml:space="preserve">609.223.1</t>
  </si>
  <si>
    <t xml:space="preserve">27-CR-22-22600</t>
  </si>
  <si>
    <t xml:space="preserve">Convicted of a Misdemeanor</t>
  </si>
  <si>
    <t xml:space="preserve">27-CR-24-453</t>
  </si>
  <si>
    <t xml:space="preserve">Diversion</t>
  </si>
  <si>
    <t xml:space="preserve">27-CR-24-7777</t>
  </si>
  <si>
    <t xml:space="preserve">TRESPASS-PREMISES OF ANOTHER-REFUSE TO DEP</t>
  </si>
  <si>
    <t xml:space="preserve">27-CR-24-13428</t>
  </si>
  <si>
    <t xml:space="preserve">TRANSIT-OBSTRUCT/INTERFERE W/OPER OF VEHIC</t>
  </si>
  <si>
    <t xml:space="preserve">609.855.2(a)</t>
  </si>
  <si>
    <t xml:space="preserve">27-CR-24-14848</t>
  </si>
  <si>
    <t xml:space="preserve">Disorderly Conduct-Oﬀensive/Abusive/Noisy/Obscene</t>
  </si>
  <si>
    <t xml:space="preserve">27-CR-24-16306</t>
  </si>
  <si>
    <t xml:space="preserve">Assault-4th Deg-Assault Operator or Throw/Transfer Bodily Fluid or Feces on Transit Operator</t>
  </si>
  <si>
    <t xml:space="preserve">609.2231.11(a)</t>
  </si>
  <si>
    <t xml:space="preserve">609.224.1(1)</t>
  </si>
  <si>
    <t xml:space="preserve">Assault-5th Deg-2/More Prev Convict in 3 years</t>
  </si>
  <si>
    <t xml:space="preserve">609.224.4(b)</t>
  </si>
  <si>
    <t xml:space="preserve">Domestic Assault - By Strangulation</t>
  </si>
  <si>
    <t xml:space="preserve">609.2247.2</t>
  </si>
  <si>
    <t xml:space="preserve">27-CR-23-66</t>
  </si>
  <si>
    <t xml:space="preserve">Conviction set aside</t>
  </si>
  <si>
    <t xml:space="preserve">27-CR-23-574</t>
  </si>
  <si>
    <t xml:space="preserve">27-CR-23-762</t>
  </si>
  <si>
    <t xml:space="preserve">27-CR-24-528</t>
  </si>
  <si>
    <t xml:space="preserve">27-CR-24-3796</t>
  </si>
  <si>
    <t xml:space="preserve">Juliet Kay Higgins</t>
  </si>
  <si>
    <t xml:space="preserve">27-CR-24-19748</t>
  </si>
  <si>
    <t xml:space="preserve">Trespass-Permit Domestic Animals-Other's Land-City</t>
  </si>
  <si>
    <t xml:space="preserve">609.605.1(b)(1)</t>
  </si>
  <si>
    <t xml:space="preserve">27-CR-24-26068</t>
  </si>
  <si>
    <t xml:space="preserve">27-CR-24-28206</t>
  </si>
  <si>
    <t xml:space="preserve">27-CR-24-28367</t>
  </si>
  <si>
    <t xml:space="preserve">27-CR-25-166</t>
  </si>
  <si>
    <t xml:space="preserve">27-CR-21-3871</t>
  </si>
  <si>
    <t xml:space="preserve">27-CR-21-5180</t>
  </si>
  <si>
    <t xml:space="preserve">27-CR-21-16517</t>
  </si>
  <si>
    <t xml:space="preserve">27-CR-21-18362</t>
  </si>
  <si>
    <t xml:space="preserve">27-CR-21-20693</t>
  </si>
  <si>
    <t xml:space="preserve">27-CR-22-4839</t>
  </si>
  <si>
    <t xml:space="preserve">27-CR-22-6474</t>
  </si>
  <si>
    <t xml:space="preserve">27-CR-23-10555</t>
  </si>
  <si>
    <t xml:space="preserve">Lucas, John</t>
  </si>
  <si>
    <t xml:space="preserve">609.855.3(a)(4)</t>
  </si>
  <si>
    <t xml:space="preserve">609.855.1(1)</t>
  </si>
  <si>
    <t xml:space="preserve">27-CR-23-12478</t>
  </si>
  <si>
    <t xml:space="preserve">27-CR-23-16249</t>
  </si>
  <si>
    <t xml:space="preserve">27-CR-23-27394</t>
  </si>
  <si>
    <t xml:space="preserve">27-CR-24-4718</t>
  </si>
  <si>
    <t xml:space="preserve">609.52.2(a)(1) - Theft-Take/Use/Transfer Movable Prop-No Consent</t>
  </si>
  <si>
    <t xml:space="preserve">THEFT-TAKE/USE/TRANSFER MOVABLE PROP-NO CONSENT &amp; ANTICIPATORY CRIMES-ATTEMPTS</t>
  </si>
  <si>
    <t xml:space="preserve">THEFT-TAKE/USE/TRANSFER MOVABLE PROP-NO CONSENT</t>
  </si>
  <si>
    <t xml:space="preserve">27-CR-20-20343</t>
  </si>
  <si>
    <t xml:space="preserve">Anielia Rose Henry</t>
  </si>
  <si>
    <t xml:space="preserve">ANIELIA HENRY</t>
  </si>
  <si>
    <t xml:space="preserve">Andow, Anna</t>
  </si>
  <si>
    <t xml:space="preserve">27-CR-22-13471</t>
  </si>
  <si>
    <t xml:space="preserve">27-CR-22-14368</t>
  </si>
  <si>
    <t xml:space="preserve">27-CR-22-14940</t>
  </si>
  <si>
    <t xml:space="preserve">27-CR-22-22385</t>
  </si>
  <si>
    <t xml:space="preserve">27-CR-22-23086</t>
  </si>
  <si>
    <t xml:space="preserve">ANIELIA ROSE HENRY</t>
  </si>
  <si>
    <t xml:space="preserve">27-CR-22-24805</t>
  </si>
  <si>
    <t xml:space="preserve">27-CR-23-132</t>
  </si>
  <si>
    <t xml:space="preserve">Gross Misdemeanor Theft Take/Use/Transfer Property</t>
  </si>
  <si>
    <t xml:space="preserve">27-CR-23-2929</t>
  </si>
  <si>
    <t xml:space="preserve">27-CR-20-14068</t>
  </si>
  <si>
    <t xml:space="preserve">Threats of Violence - Reckless Disregard Risk</t>
  </si>
  <si>
    <t xml:space="preserve">609.713.1</t>
  </si>
  <si>
    <t xml:space="preserve">Conviction Deemed a Misdemeanor</t>
  </si>
  <si>
    <t xml:space="preserve">27-CR-20-18844</t>
  </si>
  <si>
    <t xml:space="preserve">27-CR-22-25070</t>
  </si>
  <si>
    <t xml:space="preserve">27-CR-23-6104</t>
  </si>
  <si>
    <t xml:space="preserve">609.855.1</t>
  </si>
  <si>
    <t xml:space="preserve">27-CR-23-13268</t>
  </si>
  <si>
    <t xml:space="preserve">Assault-2nd Degree-Dangerous Weapon</t>
  </si>
  <si>
    <t xml:space="preserve">609.222.1</t>
  </si>
  <si>
    <t xml:space="preserve">Aggravated Robbery-1st Degree</t>
  </si>
  <si>
    <t xml:space="preserve">609.245.1</t>
  </si>
  <si>
    <t xml:space="preserve">27-CR-22-4775</t>
  </si>
  <si>
    <t xml:space="preserve">DAIQUAWN VONDELL ARIDGE</t>
  </si>
  <si>
    <t xml:space="preserve">DAIQUAWN ARIDGE</t>
  </si>
  <si>
    <t xml:space="preserve">27-CR-22-11119</t>
  </si>
  <si>
    <t xml:space="preserve">27-CR-22-17841</t>
  </si>
  <si>
    <t xml:space="preserve">27-CR-22-18126</t>
  </si>
  <si>
    <t xml:space="preserve">27-CR-22-18159</t>
  </si>
  <si>
    <t xml:space="preserve">609.506.1</t>
  </si>
  <si>
    <t xml:space="preserve">27-CR-22-20051</t>
  </si>
  <si>
    <t xml:space="preserve">27-CR-22-21082</t>
  </si>
  <si>
    <t xml:space="preserve">27-CR-23-3561</t>
  </si>
  <si>
    <t xml:space="preserve">27-CR-19-23571</t>
  </si>
  <si>
    <t xml:space="preserve">EMILY ERIN SANFORD</t>
  </si>
  <si>
    <t xml:space="preserve">EMILY SANFORD</t>
  </si>
  <si>
    <t xml:space="preserve">Traffic - DWI - Second-Degree Driving While Impaired - Child Endangerment - Alcohol Concentration 0</t>
  </si>
  <si>
    <t xml:space="preserve">169A.25.1(a)</t>
  </si>
  <si>
    <t xml:space="preserve">169A.26.1(a)</t>
  </si>
  <si>
    <t xml:space="preserve">27-CR-20-11907</t>
  </si>
  <si>
    <t xml:space="preserve">Domestic Assault-Misdemeanor-Intentionally Inﬂicts/Attempts to Inﬂict Bodily Harm on Another</t>
  </si>
  <si>
    <t xml:space="preserve">609.2242.1(2)</t>
  </si>
  <si>
    <t xml:space="preserve">609.2242.1(1)</t>
  </si>
  <si>
    <t xml:space="preserve">27-CR-21-5092</t>
  </si>
  <si>
    <t xml:space="preserve">Drugs - 5th Degree - Possess Schedule 1,2,3,4 - Not Small Amount Marijuana (Gross Misdemeanor)</t>
  </si>
  <si>
    <t xml:space="preserve">27-CR-21-10471</t>
  </si>
  <si>
    <t xml:space="preserve">Drugs - 5th Degree - Possess Schedule 1,2,3,4 - Not Small Amount Marijuana - 152.025.2</t>
  </si>
  <si>
    <t xml:space="preserve">27-CR-21-18464</t>
  </si>
  <si>
    <t xml:space="preserve">27-CR-21-21693</t>
  </si>
  <si>
    <t xml:space="preserve">27-CR-22-2594</t>
  </si>
  <si>
    <t xml:space="preserve">Give Peace Oﬃcer False Name/Birthdate/ID Card</t>
  </si>
  <si>
    <t xml:space="preserve">27-CR-22-6371</t>
  </si>
  <si>
    <t xml:space="preserve">27-CR-22-9587</t>
  </si>
  <si>
    <t xml:space="preserve">JACK THOMAS BRISTLIN, Jr.</t>
  </si>
  <si>
    <t xml:space="preserve">JACK BRISTLIN</t>
  </si>
  <si>
    <t xml:space="preserve">Disorderly Conduct - Oﬀensive/Abusive/Boisterous/Noisy/Obscene</t>
  </si>
  <si>
    <t xml:space="preserve">27-CR-22-10992</t>
  </si>
  <si>
    <t xml:space="preserve">27-CR-22-17093</t>
  </si>
  <si>
    <t xml:space="preserve">JACK THOMAS BRISTLIN</t>
  </si>
  <si>
    <t xml:space="preserve">27-CR-22-22770</t>
  </si>
  <si>
    <t xml:space="preserve">27-CR-23-1442</t>
  </si>
  <si>
    <t xml:space="preserve">27-CR-23-1717</t>
  </si>
  <si>
    <t xml:space="preserve">27-CR-23-2005</t>
  </si>
  <si>
    <t xml:space="preserve">27-CR-23-11476</t>
  </si>
  <si>
    <t xml:space="preserve">Conviction Deemed a Gross Misdemeanor</t>
  </si>
  <si>
    <t xml:space="preserve">27-CR-22-7606</t>
  </si>
  <si>
    <t xml:space="preserve">JOHN CAMERON FAGERMAN</t>
  </si>
  <si>
    <t xml:space="preserve">JOHN FAGERMAN</t>
  </si>
  <si>
    <t xml:space="preserve">27-CR-22-11462</t>
  </si>
  <si>
    <t xml:space="preserve">27-CR-22-11911</t>
  </si>
  <si>
    <t xml:space="preserve">TRANSIT CRIME-SMOKE/CARRY LIGHTED PARAPHER</t>
  </si>
  <si>
    <t xml:space="preserve">609.855.3(a)(2)</t>
  </si>
  <si>
    <t xml:space="preserve">27-CR-22-13404</t>
  </si>
  <si>
    <t xml:space="preserve">27-CR-22-13501</t>
  </si>
  <si>
    <t xml:space="preserve">27-CR-22-19546</t>
  </si>
  <si>
    <t xml:space="preserve">27-CR-22-25161</t>
  </si>
  <si>
    <t xml:space="preserve">27-CR-23-6100</t>
  </si>
  <si>
    <t xml:space="preserve">DAMAGE TO PROPERTY-4TH DEG-INTENTIONAL DAM</t>
  </si>
  <si>
    <t xml:space="preserve">27-CR-23-27428</t>
  </si>
  <si>
    <t xml:space="preserve">27-CR-24-1070</t>
  </si>
  <si>
    <t xml:space="preserve">27-CR-24-12733</t>
  </si>
  <si>
    <t xml:space="preserve">Tamper With Motor Vehicle/Enter w/o Owner Permission</t>
  </si>
  <si>
    <t xml:space="preserve">609.546(2)</t>
  </si>
  <si>
    <t xml:space="preserve">27-CR-24-16134</t>
  </si>
  <si>
    <t xml:space="preserve">Fleeing a Peace Oﬃcer By a Means Other Than a Motor Vehicle</t>
  </si>
  <si>
    <t xml:space="preserve">27-CR-24-21978</t>
  </si>
  <si>
    <t xml:space="preserve">27-CR-24-23543</t>
  </si>
  <si>
    <t xml:space="preserve">27-CR-24-27182</t>
  </si>
  <si>
    <t xml:space="preserve">27-CR-20-27763</t>
  </si>
  <si>
    <t xml:space="preserve">Michael James Mulwa</t>
  </si>
  <si>
    <t xml:space="preserve">Michael Mulwa</t>
  </si>
  <si>
    <t xml:space="preserve">27-CR-21-2136</t>
  </si>
  <si>
    <t xml:space="preserve">27-CR-21-11542</t>
  </si>
  <si>
    <t xml:space="preserve">27-CR-21-19346</t>
  </si>
  <si>
    <t xml:space="preserve">27-CR-22-7918</t>
  </si>
  <si>
    <t xml:space="preserve">27-CR-22-18378</t>
  </si>
  <si>
    <t xml:space="preserve">Fifth Degree Possession of Controlled Substance</t>
  </si>
  <si>
    <t xml:space="preserve">27-CR-23-5794</t>
  </si>
  <si>
    <t xml:space="preserve">27-CR-23-11857</t>
  </si>
  <si>
    <t xml:space="preserve">Holton Dimick, Martha Anne</t>
  </si>
  <si>
    <t xml:space="preserve">27-CR-20-18724</t>
  </si>
  <si>
    <t xml:space="preserve">27-CR-23-17856</t>
  </si>
  <si>
    <t xml:space="preserve">Predatory Oﬀender - Intentionally provides false information</t>
  </si>
  <si>
    <t xml:space="preserve">243.166.5(a)(2)</t>
  </si>
  <si>
    <t xml:space="preserve">27-CR-20-12056</t>
  </si>
  <si>
    <t xml:space="preserve">ANTHONY LAVELL FRAZIER</t>
  </si>
  <si>
    <t xml:space="preserve">ANTHONY FRAZIER</t>
  </si>
  <si>
    <t xml:space="preserve">Domestic Abuse; Violates 2 or more OFPw/in 10 years of previous conviction/adj of delinq.</t>
  </si>
  <si>
    <t xml:space="preserve">518B.01.14(d)(1)</t>
  </si>
  <si>
    <t xml:space="preserve">27-CR-20-17292</t>
  </si>
  <si>
    <t xml:space="preserve">Violate No Contact Order - Within 10 years of the ﬁrst of two or more convictions</t>
  </si>
  <si>
    <t xml:space="preserve">629.75.2(d)(1)</t>
  </si>
  <si>
    <t xml:space="preserve">27-CR-20-17502</t>
  </si>
  <si>
    <t xml:space="preserve">27-CR-21-15984</t>
  </si>
  <si>
    <t xml:space="preserve">27-CR-21-16562</t>
  </si>
  <si>
    <t xml:space="preserve">27-CR-21-20561</t>
  </si>
  <si>
    <t xml:space="preserve">609.3451.1(1)</t>
  </si>
  <si>
    <t xml:space="preserve">27-CR-22-5404</t>
  </si>
  <si>
    <t xml:space="preserve">27-CR-19-3577</t>
  </si>
  <si>
    <t xml:space="preserve">DEON TAYLOR MCCALEB-MORALES</t>
  </si>
  <si>
    <t xml:space="preserve">DEON MCCALEB-MORALES</t>
  </si>
  <si>
    <t xml:space="preserve">27-CR-19-5856</t>
  </si>
  <si>
    <t xml:space="preserve">27-CR-21-22223</t>
  </si>
  <si>
    <t xml:space="preserve">Possess Ammo/Any Firearm - Conviction or Adjudicated Delinquent for Crime of Violence</t>
  </si>
  <si>
    <t xml:space="preserve">624.713.1(2)</t>
  </si>
  <si>
    <t xml:space="preserve">27-CR-22-11777</t>
  </si>
  <si>
    <t xml:space="preserve">27-CR-22-15299</t>
  </si>
  <si>
    <t xml:space="preserve">27-CR-23-4406</t>
  </si>
  <si>
    <t xml:space="preserve">Assault - 4th Degree - Peace Oﬃcer - Throws/transfers bodily ﬂuids or feces at or onto oﬃcer</t>
  </si>
  <si>
    <t xml:space="preserve">609.2231.1(c)(2)</t>
  </si>
  <si>
    <t xml:space="preserve">27-CR-23-6536</t>
  </si>
  <si>
    <t xml:space="preserve">Weapons - Encouraging violations</t>
  </si>
  <si>
    <t xml:space="preserve">DANGEROUS WEAPONS-POSSESSES ANY OTHER DANG</t>
  </si>
  <si>
    <t xml:space="preserve">609.66.1(a)(5)</t>
  </si>
  <si>
    <t xml:space="preserve">Assault-5th Degree-Fear of Bodily Harm or Death</t>
  </si>
  <si>
    <t xml:space="preserve">27-CR-22-13299</t>
  </si>
  <si>
    <t xml:space="preserve">JESSE RYAN TOSSEY</t>
  </si>
  <si>
    <t xml:space="preserve">JESSE TOSSEY</t>
  </si>
  <si>
    <t xml:space="preserve">27-CR-22-16177</t>
  </si>
  <si>
    <t xml:space="preserve">Trespass-Occupy/Enter Dwelling/Locked/Posted Build</t>
  </si>
  <si>
    <t xml:space="preserve">609.605.1(b)(4)</t>
  </si>
  <si>
    <t xml:space="preserve">27-CR-22-19191</t>
  </si>
  <si>
    <t xml:space="preserve">27-CR-22-20627</t>
  </si>
  <si>
    <t xml:space="preserve">27-CR-22-20753</t>
  </si>
  <si>
    <t xml:space="preserve">Jesse Ryan Tossey</t>
  </si>
  <si>
    <t xml:space="preserve">Arson-3rd Deg-Property Value $301 to $999-Intended</t>
  </si>
  <si>
    <t xml:space="preserve">609.563.1(a)</t>
  </si>
  <si>
    <t xml:space="preserve">27-CR-23-1151</t>
  </si>
  <si>
    <t xml:space="preserve">False Fire Alarms/Tamper w/Fire Alarm System</t>
  </si>
  <si>
    <t xml:space="preserve">609.686.1</t>
  </si>
  <si>
    <t xml:space="preserve">27-CR-23-7663</t>
  </si>
  <si>
    <t xml:space="preserve">DRUGS - 5TH DEGREE - POSSESS SCHEDULE 1,2,3,4 - NOT SMALL AMOUNT MARIJUANA</t>
  </si>
  <si>
    <t xml:space="preserve">27-CR-24-14042</t>
  </si>
  <si>
    <t xml:space="preserve">Marttila, Kristen</t>
  </si>
  <si>
    <t xml:space="preserve">Disorderly Conduct - Brawling or Fighting</t>
  </si>
  <si>
    <t xml:space="preserve">27-CR-24-18754</t>
  </si>
  <si>
    <t xml:space="preserve">27-CR-24-23141</t>
  </si>
  <si>
    <t xml:space="preserve">27-CR-24-23293</t>
  </si>
  <si>
    <t xml:space="preserve">27-CR-24-24359</t>
  </si>
  <si>
    <t xml:space="preserve">27-CR-24-25178</t>
  </si>
  <si>
    <t xml:space="preserve">Trespass-Enter Locked/Posted Construction Site</t>
  </si>
  <si>
    <t xml:space="preserve">609.605.1(b)(9)</t>
  </si>
  <si>
    <t xml:space="preserve">27-CR-19-25746</t>
  </si>
  <si>
    <t xml:space="preserve">TRENT PHILLIP FARRIS</t>
  </si>
  <si>
    <t xml:space="preserve">TRENT FARRIS</t>
  </si>
  <si>
    <t xml:space="preserve">Allyn, Julie</t>
  </si>
  <si>
    <t xml:space="preserve">27-CR-21-3872</t>
  </si>
  <si>
    <t xml:space="preserve">27-CR-21-5862</t>
  </si>
  <si>
    <t xml:space="preserve">Check Forgery-Oﬀer/Possess W/Intent to Defraud</t>
  </si>
  <si>
    <t xml:space="preserve">609.631.3</t>
  </si>
  <si>
    <t xml:space="preserve">27-CR-21-6818</t>
  </si>
  <si>
    <t xml:space="preserve">Driving after cancellation-inimical to public safety</t>
  </si>
  <si>
    <t xml:space="preserve">171.24.5</t>
  </si>
  <si>
    <t xml:space="preserve">169.79.6</t>
  </si>
  <si>
    <t xml:space="preserve">27-CR-21-6987</t>
  </si>
  <si>
    <t xml:space="preserve">Drugs - Possess Over 1.4 Grams Marijuana In Motor Vehicle</t>
  </si>
  <si>
    <t xml:space="preserve">152.027.3</t>
  </si>
  <si>
    <t xml:space="preserve">169.686.1(a)</t>
  </si>
  <si>
    <t xml:space="preserve">27-CR-21-15349</t>
  </si>
  <si>
    <t xml:space="preserve">Burglary-4th Deg-to Commit Misdemeanor</t>
  </si>
  <si>
    <t xml:space="preserve">609.582.4</t>
  </si>
  <si>
    <t xml:space="preserve">27-CR-22-15676</t>
  </si>
  <si>
    <t xml:space="preserve">RECEIVING STOLEN PROPERTY</t>
  </si>
  <si>
    <t xml:space="preserve">609.546(1)</t>
  </si>
  <si>
    <t xml:space="preserve">609.855.1(2)</t>
  </si>
  <si>
    <t xml:space="preserve">27-CR-23-10128</t>
  </si>
  <si>
    <t xml:space="preserve">ANNA MAE GOODMAN</t>
  </si>
  <si>
    <t xml:space="preserve">ANNA GOODMAN</t>
  </si>
  <si>
    <t xml:space="preserve">ASSAULT-5TH DEG-INFLICT OR ATTEMPT BODILY HARM</t>
  </si>
  <si>
    <t xml:space="preserve">27-CR-23-14843</t>
  </si>
  <si>
    <t xml:space="preserve">27-CR-23-16082</t>
  </si>
  <si>
    <t xml:space="preserve">27-CR-23-17316</t>
  </si>
  <si>
    <t xml:space="preserve">617.23.1(1)</t>
  </si>
  <si>
    <t xml:space="preserve">27-CR-23-21049</t>
  </si>
  <si>
    <t xml:space="preserve">Burglary - 3rd Degree - Enters public building; Steals either directly or as an accomplice</t>
  </si>
  <si>
    <t xml:space="preserve">609.582.3(b)</t>
  </si>
  <si>
    <t xml:space="preserve">27-CR-23-25839</t>
  </si>
  <si>
    <t xml:space="preserve">27-CR-23-3466</t>
  </si>
  <si>
    <t xml:space="preserve">Misdemeanor Theft</t>
  </si>
  <si>
    <t xml:space="preserve">27-CR-24-24709</t>
  </si>
  <si>
    <t xml:space="preserve">27-CR-24-24811</t>
  </si>
  <si>
    <t xml:space="preserve">27-CR-24-25325</t>
  </si>
  <si>
    <t xml:space="preserve">Gross Misdemeanor Theft</t>
  </si>
  <si>
    <t xml:space="preserve">27-CR-25-5687</t>
  </si>
  <si>
    <t xml:space="preserve">27-CR-20-6034</t>
  </si>
  <si>
    <t xml:space="preserve">Cliﬀord Thomas Machen-Johnson</t>
  </si>
  <si>
    <t xml:space="preserve">Cliﬀord Machen-Johnson</t>
  </si>
  <si>
    <t xml:space="preserve">151.40.1</t>
  </si>
  <si>
    <t xml:space="preserve">27-CR-20-7433</t>
  </si>
  <si>
    <t xml:space="preserve">27-CR-20-17944</t>
  </si>
  <si>
    <t xml:space="preserve">27-CR-21-18223</t>
  </si>
  <si>
    <t xml:space="preserve">27-CR-21-18822</t>
  </si>
  <si>
    <t xml:space="preserve">27-CR-22-1066</t>
  </si>
  <si>
    <t xml:space="preserve">27-CR-21-11319</t>
  </si>
  <si>
    <t xml:space="preserve">DOMESTIC ABUSE - VIOLATE ORDER FOR PROTECTION</t>
  </si>
  <si>
    <t xml:space="preserve">518B.01.14(b)</t>
  </si>
  <si>
    <t xml:space="preserve">27-CR-23-26539</t>
  </si>
  <si>
    <t xml:space="preserve">Emergency Telephone Calls/Communications - Interrupt, Interfere, Impede, Disrupt 911 Call</t>
  </si>
  <si>
    <t xml:space="preserve">609.78.2(1)</t>
  </si>
  <si>
    <t xml:space="preserve">629.75.2(c)</t>
  </si>
  <si>
    <t xml:space="preserve">27-CR-24-21278</t>
  </si>
  <si>
    <t xml:space="preserve">Assault-5th Degree-Gross Misdemeanor</t>
  </si>
  <si>
    <t xml:space="preserve">609.224.2</t>
  </si>
  <si>
    <t xml:space="preserve">27-CR-24-24860</t>
  </si>
  <si>
    <t xml:space="preserve">27-CR-23-4955</t>
  </si>
  <si>
    <t xml:space="preserve">Isis Martinaz Brent</t>
  </si>
  <si>
    <t xml:space="preserve">Isis Brent</t>
  </si>
  <si>
    <t xml:space="preserve">27-CR-23-5027</t>
  </si>
  <si>
    <t xml:space="preserve">27-CR-23-6771</t>
  </si>
  <si>
    <t xml:space="preserve">27-CR-23-9944</t>
  </si>
  <si>
    <t xml:space="preserve">Obstruct Legal Process-Lawful Execution Legal Process</t>
  </si>
  <si>
    <t xml:space="preserve">27-CR-23-21571</t>
  </si>
  <si>
    <t xml:space="preserve">27-CR-23-21572</t>
  </si>
  <si>
    <t xml:space="preserve">27-CR-22-15339</t>
  </si>
  <si>
    <t xml:space="preserve">JOHNNY EARL THOMAS</t>
  </si>
  <si>
    <t xml:space="preserve">JOHNNY THOMAS</t>
  </si>
  <si>
    <t xml:space="preserve">Burdorf, Jean</t>
  </si>
  <si>
    <t xml:space="preserve">27-CR-23-16041</t>
  </si>
  <si>
    <t xml:space="preserve">27-CR-23-17396</t>
  </si>
  <si>
    <t xml:space="preserve">27-CR-24-3553</t>
  </si>
  <si>
    <t xml:space="preserve">27-CR-24-7041</t>
  </si>
  <si>
    <t xml:space="preserve">27-CR-24-19507</t>
  </si>
  <si>
    <t xml:space="preserve">27-CR-18-5483</t>
  </si>
  <si>
    <t xml:space="preserve">Jonte Jamel Yates</t>
  </si>
  <si>
    <t xml:space="preserve">Jonte Yates</t>
  </si>
  <si>
    <t xml:space="preserve">Domestic Assault--Harm</t>
  </si>
  <si>
    <t xml:space="preserve">27-CR-18-16592</t>
  </si>
  <si>
    <t xml:space="preserve">Burglary-2nd Degree-Dwelling</t>
  </si>
  <si>
    <t xml:space="preserve">609.582.2(a)(1)</t>
  </si>
  <si>
    <t xml:space="preserve">27-CR-18-24979</t>
  </si>
  <si>
    <t xml:space="preserve">Domestic Assault-Misdemeanor-Commits Act to Cause Fear of Immediate Bodily Harm or Death</t>
  </si>
  <si>
    <t xml:space="preserve">27-CR-19-5656</t>
  </si>
  <si>
    <t xml:space="preserve">27-CR-19-15038</t>
  </si>
  <si>
    <t xml:space="preserve">Stalking - Repeatedly Make Telephone Calls, Sends Texts, Induce Victim to Make Calls</t>
  </si>
  <si>
    <t xml:space="preserve">609.749.2(4)</t>
  </si>
  <si>
    <t xml:space="preserve">27-CR-20-16637</t>
  </si>
  <si>
    <t xml:space="preserve">27-CR-21-9564</t>
  </si>
  <si>
    <t xml:space="preserve">LACIE ANN ROPER</t>
  </si>
  <si>
    <t xml:space="preserve">LACIE ROPER</t>
  </si>
  <si>
    <t xml:space="preserve">ASSAULT-4TH DEG-ASSAULT OPERATOR OR THROW/TRANSFER BODILY FLUID OR FECES ON TRANSIT</t>
  </si>
  <si>
    <t xml:space="preserve">27-CR-23-2663</t>
  </si>
  <si>
    <t xml:space="preserve">27-CR-24-4817</t>
  </si>
  <si>
    <t xml:space="preserve">Financial Transaction Card Fraud-Use-No Consent</t>
  </si>
  <si>
    <t xml:space="preserve">609.821.2(1)</t>
  </si>
  <si>
    <t xml:space="preserve">27-CR-24-15986</t>
  </si>
  <si>
    <t xml:space="preserve">27-CR-24-18907</t>
  </si>
  <si>
    <t xml:space="preserve">27-CR-24-21956</t>
  </si>
  <si>
    <t xml:space="preserve">27-CR-22-21107</t>
  </si>
  <si>
    <t xml:space="preserve">624.714.1a</t>
  </si>
  <si>
    <t xml:space="preserve">27-CR-23-6809</t>
  </si>
  <si>
    <t xml:space="preserve">27-CR-23-11749</t>
  </si>
  <si>
    <t xml:space="preserve">27-CR-21-4188</t>
  </si>
  <si>
    <t xml:space="preserve">SHANE CHRISTOPHER PAIGE</t>
  </si>
  <si>
    <t xml:space="preserve">SHANE PAIGE</t>
  </si>
  <si>
    <t xml:space="preserve">Chu, Regina M.</t>
  </si>
  <si>
    <t xml:space="preserve">Burglary-1st Deg-Dwelling-Occupied-Non-Accomplice Present</t>
  </si>
  <si>
    <t xml:space="preserve">609.582.1(a)</t>
  </si>
  <si>
    <t xml:space="preserve">609.582.1(c)</t>
  </si>
  <si>
    <t xml:space="preserve">27-CR-22-16787</t>
  </si>
  <si>
    <t xml:space="preserve">27-CR-22-18735</t>
  </si>
  <si>
    <t xml:space="preserve">27-CR-23-15931</t>
  </si>
  <si>
    <t xml:space="preserve">27-CR-20-21555</t>
  </si>
  <si>
    <t xml:space="preserve">Shakeita Tamara Johnson</t>
  </si>
  <si>
    <t xml:space="preserve">Shakeita Johnson</t>
  </si>
  <si>
    <t xml:space="preserve">Third Degree Driving while Impaired Alcohol Concentration of .08 or More</t>
  </si>
  <si>
    <t xml:space="preserve">169A.20.1(5)</t>
  </si>
  <si>
    <t xml:space="preserve">169A.20.1(1)</t>
  </si>
  <si>
    <t xml:space="preserve">27-CR-21-5801</t>
  </si>
  <si>
    <t xml:space="preserve">169A.20.2(2)</t>
  </si>
  <si>
    <t xml:space="preserve">27-CR-21-7959</t>
  </si>
  <si>
    <t xml:space="preserve">Traffic - DWI - Operate Motor Vehicle Under Inﬂuence of Alcohol</t>
  </si>
  <si>
    <t xml:space="preserve">171.24.2</t>
  </si>
  <si>
    <t xml:space="preserve">27-CR-22-2660</t>
  </si>
  <si>
    <t xml:space="preserve">27-CR-22-7741</t>
  </si>
  <si>
    <t xml:space="preserve">27-CR-22-15594</t>
  </si>
  <si>
    <t xml:space="preserve">Traffic - DWI - Refuse to submit to chemical test; Breath or test refusal or failure</t>
  </si>
  <si>
    <t xml:space="preserve">169A.20.2(1)</t>
  </si>
  <si>
    <t xml:space="preserve">27-CR-23-10652</t>
  </si>
  <si>
    <t xml:space="preserve">Steﬀan Scott Patterson</t>
  </si>
  <si>
    <t xml:space="preserve">27-CR-23-18098</t>
  </si>
  <si>
    <t xml:space="preserve">Eyler, Dean</t>
  </si>
  <si>
    <t xml:space="preserve">27-CR-23-24683</t>
  </si>
  <si>
    <t xml:space="preserve">Theft - takes, uses, transfers, conceals or retains possession of movable property of another</t>
  </si>
  <si>
    <t xml:space="preserve">27-CR-20-4136</t>
  </si>
  <si>
    <t xml:space="preserve">WILLIAM RICHARD HAYES</t>
  </si>
  <si>
    <t xml:space="preserve">WILLIAM HAYES</t>
  </si>
  <si>
    <t xml:space="preserve">Engisch, Nicole A.</t>
  </si>
  <si>
    <t xml:space="preserve">27-CR-20-16153</t>
  </si>
  <si>
    <t xml:space="preserve">27-CR-20-17245</t>
  </si>
  <si>
    <t xml:space="preserve">Public Urination Prohibited</t>
  </si>
  <si>
    <t xml:space="preserve">27-CR-21-8379</t>
  </si>
  <si>
    <t xml:space="preserve">27-CR-21-19402</t>
  </si>
  <si>
    <t xml:space="preserve">27-CR-22-1112</t>
  </si>
  <si>
    <t xml:space="preserve">27-CR-22-24750</t>
  </si>
  <si>
    <t xml:space="preserve">27-CR-23-1456</t>
  </si>
  <si>
    <t xml:space="preserve">GIVE PEACE OFFICER FALSE NAME/BIRTHDATE/ID</t>
  </si>
  <si>
    <t xml:space="preserve">Drugs - 2nd Degree - Possess 25 grams or more cocaine or methamphetamine</t>
  </si>
  <si>
    <t xml:space="preserve">152.023.1(1)</t>
  </si>
  <si>
    <t xml:space="preserve">27-CR-24-15243</t>
  </si>
  <si>
    <t xml:space="preserve">27-CR-24-22942</t>
  </si>
  <si>
    <t xml:space="preserve">Quam, Jay</t>
  </si>
  <si>
    <t xml:space="preserve">Possession of Shoplifting Gear</t>
  </si>
  <si>
    <t xml:space="preserve">609.521(b)</t>
  </si>
  <si>
    <t xml:space="preserve">Theft takes, uses, transfers, conceals or retains possession of movable property - Gross Misdemeanor</t>
  </si>
  <si>
    <t xml:space="preserve">Organized Retail Theft - Previously engaged patterned retail theft; Commits/directs others to commit</t>
  </si>
  <si>
    <t xml:space="preserve">609.522.2(2)</t>
  </si>
  <si>
    <t xml:space="preserve">27-CR-19-26165</t>
  </si>
  <si>
    <t xml:space="preserve">ANGELA MARIE NAVIOSH</t>
  </si>
  <si>
    <t xml:space="preserve">ANGELA NAVIOSH</t>
  </si>
  <si>
    <t xml:space="preserve">27-CR-21-3404</t>
  </si>
  <si>
    <t xml:space="preserve">27-CR-21-12128</t>
  </si>
  <si>
    <t xml:space="preserve">27-CR-22-1831</t>
  </si>
  <si>
    <t xml:space="preserve">27-CR-22-23353</t>
  </si>
  <si>
    <t xml:space="preserve">27-CR-20-14762</t>
  </si>
  <si>
    <t xml:space="preserve">Fellman, Todd</t>
  </si>
  <si>
    <t xml:space="preserve">27-CR-20-18077</t>
  </si>
  <si>
    <t xml:space="preserve">27-CR-22-18604</t>
  </si>
  <si>
    <t xml:space="preserve">27-CR-23-10693</t>
  </si>
  <si>
    <t xml:space="preserve">27-CR-21-19567</t>
  </si>
  <si>
    <t xml:space="preserve">CHUE YEE HER</t>
  </si>
  <si>
    <t xml:space="preserve">CHUE HER</t>
  </si>
  <si>
    <t xml:space="preserve">27-CR-23-10688</t>
  </si>
  <si>
    <t xml:space="preserve">27-CR-23-20986</t>
  </si>
  <si>
    <t xml:space="preserve">Stay of adjudication</t>
  </si>
  <si>
    <t xml:space="preserve">641.165.2(a)</t>
  </si>
  <si>
    <t xml:space="preserve">27-CR-23-21943</t>
  </si>
  <si>
    <t xml:space="preserve">Chue Yee Yee Her</t>
  </si>
  <si>
    <t xml:space="preserve">27-CR-24-884</t>
  </si>
  <si>
    <t xml:space="preserve">27-CR-21-13689</t>
  </si>
  <si>
    <t xml:space="preserve">Equannis Jerome Wright</t>
  </si>
  <si>
    <t xml:space="preserve">Equannis Wright</t>
  </si>
  <si>
    <t xml:space="preserve">27-CR-21-17393</t>
  </si>
  <si>
    <t xml:space="preserve">27-CR-22-15910</t>
  </si>
  <si>
    <t xml:space="preserve">27-CR-22-17015</t>
  </si>
  <si>
    <t xml:space="preserve">609.487.6 - Fleeing a Peace Oﬃcer</t>
  </si>
  <si>
    <t xml:space="preserve">27-CR-22-24523</t>
  </si>
  <si>
    <t xml:space="preserve">Assault-4th Deg-Correction Emp/ Prob. Oﬃcer/Prosecutor/Judge-Intentionally Transfers Bodily Fluids</t>
  </si>
  <si>
    <t xml:space="preserve">609.2231.3(2)</t>
  </si>
  <si>
    <t xml:space="preserve">27-CR-20-13928</t>
  </si>
  <si>
    <t xml:space="preserve">Erin Michelle Tjepkes</t>
  </si>
  <si>
    <t xml:space="preserve">Erin Tjepkes</t>
  </si>
  <si>
    <t xml:space="preserve">27-CR-22-3976</t>
  </si>
  <si>
    <t xml:space="preserve">27-CR-22-4040</t>
  </si>
  <si>
    <t xml:space="preserve">27-CR-22-7533</t>
  </si>
  <si>
    <t xml:space="preserve">27-CR-22-18275</t>
  </si>
  <si>
    <t xml:space="preserve">27-CR-19-1238</t>
  </si>
  <si>
    <t xml:space="preserve">HAILEY MARIE JUNE FLYNN</t>
  </si>
  <si>
    <t xml:space="preserve">HAILEY FLYNN</t>
  </si>
  <si>
    <t xml:space="preserve">171.02.1(a)</t>
  </si>
  <si>
    <t xml:space="preserve">27-CR-22-20667</t>
  </si>
  <si>
    <t xml:space="preserve">27-CR-23-13300</t>
  </si>
  <si>
    <t xml:space="preserve">27-CR-23-16129</t>
  </si>
  <si>
    <t xml:space="preserve">27-CR-23-16285</t>
  </si>
  <si>
    <t xml:space="preserve">169.09.1</t>
  </si>
  <si>
    <t xml:space="preserve">609.2113.3(7)</t>
  </si>
  <si>
    <t xml:space="preserve">27-CR-24-12154</t>
  </si>
  <si>
    <t xml:space="preserve">KAISHON FLORIAN HICKS</t>
  </si>
  <si>
    <t xml:space="preserve">KAISHON HICKS</t>
  </si>
  <si>
    <t xml:space="preserve">27-CR-24-13827</t>
  </si>
  <si>
    <t xml:space="preserve">27-CR-24-14160</t>
  </si>
  <si>
    <t xml:space="preserve">27-CR-24-17309</t>
  </si>
  <si>
    <t xml:space="preserve">27-CR-24-19758</t>
  </si>
  <si>
    <t xml:space="preserve">27-CR-21-5898</t>
  </si>
  <si>
    <t xml:space="preserve">KHOU YANG</t>
  </si>
  <si>
    <t xml:space="preserve">Traffic-DL-Driving after cancellation-inimical to public safety</t>
  </si>
  <si>
    <t xml:space="preserve">169.345.4</t>
  </si>
  <si>
    <t xml:space="preserve">27-CR-21-11016</t>
  </si>
  <si>
    <t xml:space="preserve">Theft -Take/Use/Transfer Moveable Prop - No Consent</t>
  </si>
  <si>
    <t xml:space="preserve">27-CR-22-17079</t>
  </si>
  <si>
    <t xml:space="preserve">27-CR-22-17080</t>
  </si>
  <si>
    <t xml:space="preserve">27-CR-22-22267</t>
  </si>
  <si>
    <t xml:space="preserve">168.36.3</t>
  </si>
  <si>
    <t xml:space="preserve">27-CR-21-5752</t>
  </si>
  <si>
    <t xml:space="preserve">27-CR-22-5387</t>
  </si>
  <si>
    <t xml:space="preserve">27-CR-22-7312</t>
  </si>
  <si>
    <t xml:space="preserve">27-CR-22-20952</t>
  </si>
  <si>
    <t xml:space="preserve">Drugs - 1st Degree - Sale - 50 grams or more other narcotic- within 90-day period</t>
  </si>
  <si>
    <t xml:space="preserve">152.021.1(4)</t>
  </si>
  <si>
    <t xml:space="preserve">152.022.2(a)(3)</t>
  </si>
  <si>
    <t xml:space="preserve">27-CR-20-24808</t>
  </si>
  <si>
    <t xml:space="preserve">Paul Anthony Rice</t>
  </si>
  <si>
    <t xml:space="preserve">Paul Rice</t>
  </si>
  <si>
    <t xml:space="preserve">27-CR-22-23320</t>
  </si>
  <si>
    <t xml:space="preserve">27-CR-22-23430</t>
  </si>
  <si>
    <t xml:space="preserve">27-CR-23-2131</t>
  </si>
  <si>
    <t xml:space="preserve">27-CR-23-2950</t>
  </si>
  <si>
    <t xml:space="preserve">Possession of Burglary or Theft Tools</t>
  </si>
  <si>
    <t xml:space="preserve">27-CR-21-22874</t>
  </si>
  <si>
    <t xml:space="preserve">SAMANTHA BERTENE HUBBARD</t>
  </si>
  <si>
    <t xml:space="preserve">SAMANTHA HUBBARD</t>
  </si>
  <si>
    <t xml:space="preserve">27-CR-22-18566</t>
  </si>
  <si>
    <t xml:space="preserve">27-CR-22-24034</t>
  </si>
  <si>
    <t xml:space="preserve">27-CR-23-8713</t>
  </si>
  <si>
    <t xml:space="preserve">27-CR-23-25080</t>
  </si>
  <si>
    <t xml:space="preserve">27-CR-20-19873</t>
  </si>
  <si>
    <t xml:space="preserve">27-CR-23-19705</t>
  </si>
  <si>
    <t xml:space="preserve">Stay under 152.18 Controlled Substance</t>
  </si>
  <si>
    <t xml:space="preserve">False Information</t>
  </si>
  <si>
    <t xml:space="preserve">117.3.10</t>
  </si>
  <si>
    <t xml:space="preserve">27-CR-24-23524</t>
  </si>
  <si>
    <t xml:space="preserve">William Lee Nabors, III</t>
  </si>
  <si>
    <t xml:space="preserve">WILLIAM NABORS</t>
  </si>
  <si>
    <t xml:space="preserve">27-CR-23-24482</t>
  </si>
  <si>
    <t xml:space="preserve">ABDULKADIR AHMED FARAH HASSAN</t>
  </si>
  <si>
    <t xml:space="preserve">ABDULKADIR HASSAN</t>
  </si>
  <si>
    <t xml:space="preserve">Loiter with intent to solicit any act prohibited by law</t>
  </si>
  <si>
    <t xml:space="preserve">27-CR-23-25793</t>
  </si>
  <si>
    <t xml:space="preserve">TRANSIT CRIME - SMOKE AS DEFINED IN SECTIO</t>
  </si>
  <si>
    <t xml:space="preserve">27-CR-23-27519</t>
  </si>
  <si>
    <t xml:space="preserve">ABDULKADIR AHMED FARAH-HASSAN</t>
  </si>
  <si>
    <t xml:space="preserve">27-CR-23-27739</t>
  </si>
  <si>
    <t xml:space="preserve">27-CR-21-6106</t>
  </si>
  <si>
    <t xml:space="preserve">AUTUMN ROSE-ANN LAROQUE WHITE</t>
  </si>
  <si>
    <t xml:space="preserve">AUTUMN WHITE</t>
  </si>
  <si>
    <t xml:space="preserve">27-CR-22-16288</t>
  </si>
  <si>
    <t xml:space="preserve">AUTUMN ROSEANN LAROQUE-WHITE</t>
  </si>
  <si>
    <t xml:space="preserve">27-CR-22-16294</t>
  </si>
  <si>
    <t xml:space="preserve">27-CR-22-23342</t>
  </si>
  <si>
    <t xml:space="preserve">27-CR-20-18120</t>
  </si>
  <si>
    <t xml:space="preserve">CHRISTOPHER T BOUNPHALAKSA</t>
  </si>
  <si>
    <t xml:space="preserve">CHRISTOPHER BOUNPHALAKSA</t>
  </si>
  <si>
    <t xml:space="preserve">Tamper With Motor Vehicle-Ride In/On-w/o Owner Permission</t>
  </si>
  <si>
    <t xml:space="preserve">27-CR-20-18121</t>
  </si>
  <si>
    <t xml:space="preserve">27-CR-22-15561</t>
  </si>
  <si>
    <t xml:space="preserve">CHRISTOPHER THANUSOCK BOUNPHALAKSA</t>
  </si>
  <si>
    <t xml:space="preserve">27-CR-22-17915</t>
  </si>
  <si>
    <t xml:space="preserve">27-CR-20-3725</t>
  </si>
  <si>
    <t xml:space="preserve">171.22.1(3)</t>
  </si>
  <si>
    <t xml:space="preserve">27-CR-23-15736</t>
  </si>
  <si>
    <t xml:space="preserve">DONEL LEE EMBERY</t>
  </si>
  <si>
    <t xml:space="preserve">DONEL EMBERY</t>
  </si>
  <si>
    <t xml:space="preserve">27-CR-24-10637</t>
  </si>
  <si>
    <t xml:space="preserve">27-CR-25-1029</t>
  </si>
  <si>
    <t xml:space="preserve">27-CR-25-4178</t>
  </si>
  <si>
    <t xml:space="preserve">27-CR-20-24575</t>
  </si>
  <si>
    <t xml:space="preserve">Durell Amod Lightfeather</t>
  </si>
  <si>
    <t xml:space="preserve">Durell Lightfeather</t>
  </si>
  <si>
    <t xml:space="preserve">27-CR-21-9096</t>
  </si>
  <si>
    <t xml:space="preserve">609.66.1(a)(4)</t>
  </si>
  <si>
    <t xml:space="preserve">27-CR-21-21200</t>
  </si>
  <si>
    <t xml:space="preserve">Obstructing Legal Process with Force; Gross Misdemeanor.</t>
  </si>
  <si>
    <t xml:space="preserve">27-CR-22-13218</t>
  </si>
  <si>
    <t xml:space="preserve">27-CR-22-23661</t>
  </si>
  <si>
    <t xml:space="preserve">Jajuan Akale Barnes</t>
  </si>
  <si>
    <t xml:space="preserve">JAJUAN BARNES</t>
  </si>
  <si>
    <t xml:space="preserve">5th Degree Possession of a Controlled Substance</t>
  </si>
  <si>
    <t xml:space="preserve">27-CR-23-10444</t>
  </si>
  <si>
    <t xml:space="preserve">JAJUAN AKAEL BARNES</t>
  </si>
  <si>
    <t xml:space="preserve">27-CR-23-17133</t>
  </si>
  <si>
    <t xml:space="preserve">27-CR-23-19790</t>
  </si>
  <si>
    <t xml:space="preserve">27-CR-20-18522</t>
  </si>
  <si>
    <t xml:space="preserve">JEREMIAH NATHANIEL WILLIAMS</t>
  </si>
  <si>
    <t xml:space="preserve">JEREMIAH WILLIAMS</t>
  </si>
  <si>
    <t xml:space="preserve">DISORDERLY CONDUCT-OFFENSIVE/ABUSIVE/NOISY/OBSCENE</t>
  </si>
  <si>
    <t xml:space="preserve">27-CR-22-10027</t>
  </si>
  <si>
    <t xml:space="preserve">27-CR-22-25670</t>
  </si>
  <si>
    <t xml:space="preserve">TRANSIT CRIME-UNLAWFULLY OBTAIN SERVICES</t>
  </si>
  <si>
    <t xml:space="preserve">27-CR-22-25957</t>
  </si>
  <si>
    <t xml:space="preserve">27-CR-19-20450</t>
  </si>
  <si>
    <t xml:space="preserve">Traffic - DWI - Third-Degree Driving While Impaired - Alcohol Concentration 0.08 or More Within 2 Ho</t>
  </si>
  <si>
    <t xml:space="preserve">27-CR-22-7727</t>
  </si>
  <si>
    <t xml:space="preserve">JEROME CORTEZ SHARP</t>
  </si>
  <si>
    <t xml:space="preserve">JEROME SHARP</t>
  </si>
  <si>
    <t xml:space="preserve">27-CR-22-8620</t>
  </si>
  <si>
    <t xml:space="preserve">27-CR-22-10461</t>
  </si>
  <si>
    <t xml:space="preserve">27-CR-22-23533</t>
  </si>
  <si>
    <t xml:space="preserve">JOANETTA JOYCE ROBINSON</t>
  </si>
  <si>
    <t xml:space="preserve">JOANETTA ROBINSON</t>
  </si>
  <si>
    <t xml:space="preserve">27-CR-23-1417</t>
  </si>
  <si>
    <t xml:space="preserve">27-CR-23-5463</t>
  </si>
  <si>
    <t xml:space="preserve">27-CR-23-10139</t>
  </si>
  <si>
    <t xml:space="preserve">Theft-Aid/Abet</t>
  </si>
  <si>
    <t xml:space="preserve">27-CR-20-6211</t>
  </si>
  <si>
    <t xml:space="preserve">27-CR-22-12972</t>
  </si>
  <si>
    <t xml:space="preserve">TRESPASS-RETURN TO PROPERTY WITHIN ONE YEAR</t>
  </si>
  <si>
    <t xml:space="preserve">27-CR-24-8177</t>
  </si>
  <si>
    <t xml:space="preserve">27-CR-20-271</t>
  </si>
  <si>
    <t xml:space="preserve">Jacob Patrick Thayer</t>
  </si>
  <si>
    <t xml:space="preserve">Jacob Thayer</t>
  </si>
  <si>
    <t xml:space="preserve">Financial Transaction Card Fraud-Sell Two or More</t>
  </si>
  <si>
    <t xml:space="preserve">609.821.2(4)</t>
  </si>
  <si>
    <t xml:space="preserve">27-CR-21-14550</t>
  </si>
  <si>
    <t xml:space="preserve">Check Forgery-Make or Alter a Check</t>
  </si>
  <si>
    <t xml:space="preserve">609.631.2(1)</t>
  </si>
  <si>
    <t xml:space="preserve">27-CR-22-22576</t>
  </si>
  <si>
    <t xml:space="preserve">27-CR-23-3075</t>
  </si>
  <si>
    <t xml:space="preserve">27-CR-21-22441</t>
  </si>
  <si>
    <t xml:space="preserve">Joshua Lee Hill</t>
  </si>
  <si>
    <t xml:space="preserve">Joshua Hill</t>
  </si>
  <si>
    <t xml:space="preserve">27-CR-22-1202</t>
  </si>
  <si>
    <t xml:space="preserve">27-CR-22-15752</t>
  </si>
  <si>
    <t xml:space="preserve">Traffic - Careless Driving - Operate any vehicle carelessly on street or highway</t>
  </si>
  <si>
    <t xml:space="preserve">169.13.2(a)</t>
  </si>
  <si>
    <t xml:space="preserve">2010.05(e)</t>
  </si>
  <si>
    <t xml:space="preserve">27-CR-22-22691</t>
  </si>
  <si>
    <t xml:space="preserve">27-CR-23-14868</t>
  </si>
  <si>
    <t xml:space="preserve">KEVIN VERNON PHELPS</t>
  </si>
  <si>
    <t xml:space="preserve">KEVIN PHELPS</t>
  </si>
  <si>
    <t xml:space="preserve">27-CR-23-15238</t>
  </si>
  <si>
    <t xml:space="preserve">Burglary in the Fourth Degree</t>
  </si>
  <si>
    <t xml:space="preserve">27-CR-23-17625</t>
  </si>
  <si>
    <t xml:space="preserve">27-CR-23-25492</t>
  </si>
  <si>
    <t xml:space="preserve">27-CR-22-24119</t>
  </si>
  <si>
    <t xml:space="preserve">Machine Gun - Owns, possess, operate; Machine gun/trigger activator/ machine gun conversion kit</t>
  </si>
  <si>
    <t xml:space="preserve">609.67.2(a)</t>
  </si>
  <si>
    <t xml:space="preserve">27-CR-19-12028</t>
  </si>
  <si>
    <t xml:space="preserve">JOHN LC JACKSON</t>
  </si>
  <si>
    <t xml:space="preserve">LC JACKSON</t>
  </si>
  <si>
    <t xml:space="preserve">Drugs - 3rd Degree - Sale - Narcotic</t>
  </si>
  <si>
    <t xml:space="preserve">27-CR-22-8682</t>
  </si>
  <si>
    <t xml:space="preserve">L C Jackson</t>
  </si>
  <si>
    <t xml:space="preserve">27-CR-22-19684</t>
  </si>
  <si>
    <t xml:space="preserve">27-CR-23-5517</t>
  </si>
  <si>
    <t xml:space="preserve">27-CR-22-4222</t>
  </si>
  <si>
    <t xml:space="preserve">MARIO CORTEZ JILES</t>
  </si>
  <si>
    <t xml:space="preserve">MARIO JILES</t>
  </si>
  <si>
    <t xml:space="preserve">HARASSMENT; VIOLATION OF RESTRAINING ORDER-MISDEMEANOR</t>
  </si>
  <si>
    <t xml:space="preserve">609.748.6(a)</t>
  </si>
  <si>
    <t xml:space="preserve">27-CR-22-4985</t>
  </si>
  <si>
    <t xml:space="preserve">27-CR-23-10472</t>
  </si>
  <si>
    <t xml:space="preserve">27-CR-23-10980</t>
  </si>
  <si>
    <t xml:space="preserve">Harassment; Restraining Order - Violate w/in 10 yrs of 1st of 2 prev dom violence convictions/adjud</t>
  </si>
  <si>
    <t xml:space="preserve">609.748.6(d)(1)</t>
  </si>
  <si>
    <t xml:space="preserve">27-CR-23-7382</t>
  </si>
  <si>
    <t xml:space="preserve">MYA LILY ANA FOOTE</t>
  </si>
  <si>
    <t xml:space="preserve">MYA FOOTE</t>
  </si>
  <si>
    <t xml:space="preserve">27-CR-23-7653</t>
  </si>
  <si>
    <t xml:space="preserve">27-CR-24-3174</t>
  </si>
  <si>
    <t xml:space="preserve">27-CR-24-15798</t>
  </si>
  <si>
    <t xml:space="preserve">MYA LILYANA FOOTE</t>
  </si>
  <si>
    <t xml:space="preserve">Drugs - 3rd Degree - Possess 50 or More Dosages Narcotic Mixture</t>
  </si>
  <si>
    <t xml:space="preserve">152.023.2(a)(3)</t>
  </si>
  <si>
    <t xml:space="preserve">27-CR-24-477</t>
  </si>
  <si>
    <t xml:space="preserve">27-CR-23-4640</t>
  </si>
  <si>
    <t xml:space="preserve">PATRICK RHYS CHRISTIAN GONZALEZ</t>
  </si>
  <si>
    <t xml:space="preserve">PATRICK GONZALEZ</t>
  </si>
  <si>
    <t xml:space="preserve">27-CR-23-6302</t>
  </si>
  <si>
    <t xml:space="preserve">27-CR-23-6448</t>
  </si>
  <si>
    <t xml:space="preserve">Assault-5th Degree-Misdemeanor</t>
  </si>
  <si>
    <t xml:space="preserve">609.224.1</t>
  </si>
  <si>
    <t xml:space="preserve">27-CR-24-7093</t>
  </si>
  <si>
    <t xml:space="preserve">Possessing or uttering counterfeit currency</t>
  </si>
  <si>
    <t xml:space="preserve">609.632.3</t>
  </si>
  <si>
    <t xml:space="preserve">609.52.2(a)(4)</t>
  </si>
  <si>
    <t xml:space="preserve">171.22.1(1)</t>
  </si>
  <si>
    <t xml:space="preserve">Counterfeiting of currency - Uttering or possessing</t>
  </si>
  <si>
    <t xml:space="preserve">27-CR-21-18300</t>
  </si>
  <si>
    <t xml:space="preserve">Pierre Dominique Mcnutt</t>
  </si>
  <si>
    <t xml:space="preserve">Pierre Mcnutt</t>
  </si>
  <si>
    <t xml:space="preserve">27-CR-22-694</t>
  </si>
  <si>
    <t xml:space="preserve">169.06.4(a)</t>
  </si>
  <si>
    <t xml:space="preserve">27-CR-22-20543</t>
  </si>
  <si>
    <t xml:space="preserve">PIERRE DOMINQUE MCNUTT</t>
  </si>
  <si>
    <t xml:space="preserve">27-CR-23-5118</t>
  </si>
  <si>
    <t xml:space="preserve">27-CR-22-24627</t>
  </si>
  <si>
    <t xml:space="preserve">Rex Allen Basswood, Jr.</t>
  </si>
  <si>
    <t xml:space="preserve">REX BASSWOOD</t>
  </si>
  <si>
    <t xml:space="preserve">27-CR-23-6001</t>
  </si>
  <si>
    <t xml:space="preserve">STEVEN LLOYD</t>
  </si>
  <si>
    <t xml:space="preserve">27-CR-23-7917</t>
  </si>
  <si>
    <t xml:space="preserve">Indecent Exposure-Engage in Lewd/Indecent Behavior</t>
  </si>
  <si>
    <t xml:space="preserve">617.23.1(3)</t>
  </si>
  <si>
    <t xml:space="preserve">27-CR-23-10387</t>
  </si>
  <si>
    <t xml:space="preserve">27-CR-24-24830</t>
  </si>
  <si>
    <t xml:space="preserve">27-CR-23-10684</t>
  </si>
  <si>
    <t xml:space="preserve">THOMAS DEAN MORGAN</t>
  </si>
  <si>
    <t xml:space="preserve">THOMAS MORGAN</t>
  </si>
  <si>
    <t xml:space="preserve">27-CR-23-18111</t>
  </si>
  <si>
    <t xml:space="preserve">Driving After Cancellation Inimical to Public Safety</t>
  </si>
  <si>
    <t xml:space="preserve">27-CR-24-18496</t>
  </si>
  <si>
    <t xml:space="preserve">27-CR-24-20203</t>
  </si>
  <si>
    <t xml:space="preserve">27-CR-20-15145</t>
  </si>
  <si>
    <t xml:space="preserve">Teresa Elizabeth Allegrezza</t>
  </si>
  <si>
    <t xml:space="preserve">Teresa Allegrezza</t>
  </si>
  <si>
    <t xml:space="preserve">27-CR-22-14988</t>
  </si>
  <si>
    <t xml:space="preserve">27-CR-22-20657</t>
  </si>
  <si>
    <t xml:space="preserve">27-CR-22-24305</t>
  </si>
  <si>
    <t xml:space="preserve">27-CR-21-612</t>
  </si>
  <si>
    <t xml:space="preserve">Tracey Leslie Edwards</t>
  </si>
  <si>
    <t xml:space="preserve">Tracey Edwards</t>
  </si>
  <si>
    <t xml:space="preserve">Traffic-DL-Driving After Cancellation-Inimical to Public Safety</t>
  </si>
  <si>
    <t xml:space="preserve">27-CR-21-14844</t>
  </si>
  <si>
    <t xml:space="preserve">27-CR-21-23798</t>
  </si>
  <si>
    <t xml:space="preserve">27-CR-22-20763</t>
  </si>
  <si>
    <t xml:space="preserve">27-CR-21-18744</t>
  </si>
  <si>
    <t xml:space="preserve">DWI - OPERATE MOTOR VEHICLE UNDER INFLUENCE OF A CONTROLLED SUBSTANCE -4TH DEGREE</t>
  </si>
  <si>
    <t xml:space="preserve">169A.20.1(2)</t>
  </si>
  <si>
    <t xml:space="preserve">169A.20.1(7)</t>
  </si>
  <si>
    <t xml:space="preserve">CARRY/POSSESS PISTOL W/OUT PERMIT - PUBLIC PLACE - GROSS MISDEMEANOR</t>
  </si>
  <si>
    <t xml:space="preserve">27-CR-23-16480</t>
  </si>
  <si>
    <t xml:space="preserve">609.2231.1(b)</t>
  </si>
  <si>
    <t xml:space="preserve">27-CR-24-22280</t>
  </si>
  <si>
    <t xml:space="preserve">Aggravated Robbery-2nd Degree</t>
  </si>
  <si>
    <t xml:space="preserve">609.245.2</t>
  </si>
  <si>
    <t xml:space="preserve">27-CR-23-20544</t>
  </si>
  <si>
    <t xml:space="preserve">Fleeing a Peace Oﬃcer - Misdemeanor</t>
  </si>
  <si>
    <t xml:space="preserve">Assault-4th Deg-Municipal/Volunteer Fire-Emergency Medical Personnel</t>
  </si>
  <si>
    <t xml:space="preserve">609.2231.2(1)</t>
  </si>
  <si>
    <t xml:space="preserve">27-CR-19-70</t>
  </si>
  <si>
    <t xml:space="preserve">ABDINAIM M ABDIRAHMAN</t>
  </si>
  <si>
    <t xml:space="preserve">ABDINAIM ABDIRAHMAN</t>
  </si>
  <si>
    <t xml:space="preserve">Traffic - Open bottle law; Possession; crime described</t>
  </si>
  <si>
    <t xml:space="preserve">169A.35.3</t>
  </si>
  <si>
    <t xml:space="preserve">27-CR-23-758</t>
  </si>
  <si>
    <t xml:space="preserve">Abdinaim Mohamed Abdirahman</t>
  </si>
  <si>
    <t xml:space="preserve">27-CR-23-22660</t>
  </si>
  <si>
    <t xml:space="preserve">27-CR-24-17892</t>
  </si>
  <si>
    <t xml:space="preserve">AVIYON LATAVIA THURMAN</t>
  </si>
  <si>
    <t xml:space="preserve">AVIYON THURMAN</t>
  </si>
  <si>
    <t xml:space="preserve">27-CR-24-21819</t>
  </si>
  <si>
    <t xml:space="preserve">Domestic Abuse No Contact Order - Violate No Contact Order - Misdemeanor</t>
  </si>
  <si>
    <t xml:space="preserve">629.75.2(b)</t>
  </si>
  <si>
    <t xml:space="preserve">27-CR-25-2554</t>
  </si>
  <si>
    <t xml:space="preserve">27-CR-19-14584</t>
  </si>
  <si>
    <t xml:space="preserve">Abraham Lawrence Johnson</t>
  </si>
  <si>
    <t xml:space="preserve">Abraham Johnson</t>
  </si>
  <si>
    <t xml:space="preserve">Violate Domestic Abuse No Contact Order</t>
  </si>
  <si>
    <t xml:space="preserve">27-CR-22-16089</t>
  </si>
  <si>
    <t xml:space="preserve">27-CR-23-2940</t>
  </si>
  <si>
    <t xml:space="preserve">ABRAHAM LAWRENCE JOHNSON</t>
  </si>
  <si>
    <t xml:space="preserve">27-CR-21-19321</t>
  </si>
  <si>
    <t xml:space="preserve">Alexsia Brina Miller</t>
  </si>
  <si>
    <t xml:space="preserve">Alexsia Miller</t>
  </si>
  <si>
    <t xml:space="preserve">27-CR-22-20381</t>
  </si>
  <si>
    <t xml:space="preserve">27-CR-23-5418</t>
  </si>
  <si>
    <t xml:space="preserve">27-CR-23-22657</t>
  </si>
  <si>
    <t xml:space="preserve">Alfonso Lee Seals</t>
  </si>
  <si>
    <t xml:space="preserve">Alfonso Seals</t>
  </si>
  <si>
    <t xml:space="preserve">27-CR-23-27227</t>
  </si>
  <si>
    <t xml:space="preserve">27-CR-23-27241</t>
  </si>
  <si>
    <t xml:space="preserve">27-CR-22-15351</t>
  </si>
  <si>
    <t xml:space="preserve">Badru Hangasu Wako</t>
  </si>
  <si>
    <t xml:space="preserve">BADRU WAKO</t>
  </si>
  <si>
    <t xml:space="preserve">27-CR-23-2813</t>
  </si>
  <si>
    <t xml:space="preserve">BADRU H WAKO</t>
  </si>
  <si>
    <t xml:space="preserve">27-CR-23-18153</t>
  </si>
  <si>
    <t xml:space="preserve">27-CR-21-10977</t>
  </si>
  <si>
    <t xml:space="preserve">BRIA ROSE UZZELL</t>
  </si>
  <si>
    <t xml:space="preserve">BRIA UZZELL</t>
  </si>
  <si>
    <t xml:space="preserve">27-CR-22-17103</t>
  </si>
  <si>
    <t xml:space="preserve">27-CR-23-3998</t>
  </si>
  <si>
    <t xml:space="preserve">OBSTRUCT LEGAL PROCESS-LAWFUL EXECUTION LE</t>
  </si>
  <si>
    <t xml:space="preserve">27-CR-23-12121</t>
  </si>
  <si>
    <t xml:space="preserve">CHRISTIAN MARCELLOUS WILLIAMSON</t>
  </si>
  <si>
    <t xml:space="preserve">CHRISTIAN WILLIAMSON</t>
  </si>
  <si>
    <t xml:space="preserve">168.35 - Motor Vehicle Registration - Intent to Escape Tax</t>
  </si>
  <si>
    <t xml:space="preserve">169.797.2</t>
  </si>
  <si>
    <t xml:space="preserve">169.791.2(a)</t>
  </si>
  <si>
    <t xml:space="preserve">27-CR-23-18392</t>
  </si>
  <si>
    <t xml:space="preserve">Motor Vehicle Registration - Intent to Escape Tax</t>
  </si>
  <si>
    <t xml:space="preserve">27-CR-23-21685</t>
  </si>
  <si>
    <t xml:space="preserve">Domestic Assault-Felony</t>
  </si>
  <si>
    <t xml:space="preserve">609.2242.4</t>
  </si>
  <si>
    <t xml:space="preserve">27-CR-22-17599</t>
  </si>
  <si>
    <t xml:space="preserve">Charles William Acker</t>
  </si>
  <si>
    <t xml:space="preserve">Charles Acker</t>
  </si>
  <si>
    <t xml:space="preserve">169.09.2</t>
  </si>
  <si>
    <t xml:space="preserve">27-CR-23-13257</t>
  </si>
  <si>
    <t xml:space="preserve">Contempt of Court - Constructive - disobedience of lawful judgment, order, or process of court</t>
  </si>
  <si>
    <t xml:space="preserve">588.01.3(3)</t>
  </si>
  <si>
    <t xml:space="preserve">27-CR-23-13354</t>
  </si>
  <si>
    <t xml:space="preserve">27-CR-21-15612</t>
  </si>
  <si>
    <t xml:space="preserve">DAVID ANTHONY WESLEY</t>
  </si>
  <si>
    <t xml:space="preserve">DAVID WESLEY</t>
  </si>
  <si>
    <t xml:space="preserve">27-CR-24-5471</t>
  </si>
  <si>
    <t xml:space="preserve">David Anthony Wesley</t>
  </si>
  <si>
    <t xml:space="preserve">27-CR-24-10090</t>
  </si>
  <si>
    <t xml:space="preserve">Criminal Sexual Conduct - 1st Degree - Penetration - Fear Great Bodily Harm</t>
  </si>
  <si>
    <t xml:space="preserve">609.342.1(a)</t>
  </si>
  <si>
    <t xml:space="preserve">Giving Peace Oﬃcer False Name of Another Person</t>
  </si>
  <si>
    <t xml:space="preserve">27-CR-21-17132</t>
  </si>
  <si>
    <t xml:space="preserve">27-CR-22-4537</t>
  </si>
  <si>
    <t xml:space="preserve">Dashawn Sintell Scott</t>
  </si>
  <si>
    <t xml:space="preserve">Dashawn Scott</t>
  </si>
  <si>
    <t xml:space="preserve">27-CR-22-21080</t>
  </si>
  <si>
    <t xml:space="preserve">27-CR-23-4848</t>
  </si>
  <si>
    <t xml:space="preserve">Conroy, Lois R.</t>
  </si>
  <si>
    <t xml:space="preserve">168.09.4</t>
  </si>
  <si>
    <t xml:space="preserve">27-CR-23-5853</t>
  </si>
  <si>
    <t xml:space="preserve">FARDOWSA AHMED ABDI</t>
  </si>
  <si>
    <t xml:space="preserve">FARDOWSA ABDI</t>
  </si>
  <si>
    <t xml:space="preserve">27-CR-24-9388</t>
  </si>
  <si>
    <t xml:space="preserve">27-CR-24-10265</t>
  </si>
  <si>
    <t xml:space="preserve">27-CR-20-12593</t>
  </si>
  <si>
    <t xml:space="preserve">FREDRICK WAYNE DUNN</t>
  </si>
  <si>
    <t xml:space="preserve">FREDRICK DUNN</t>
  </si>
  <si>
    <t xml:space="preserve">27-CR-20-23192</t>
  </si>
  <si>
    <t xml:space="preserve">27-CR-23-6205</t>
  </si>
  <si>
    <t xml:space="preserve">27-CR-24-5031</t>
  </si>
  <si>
    <t xml:space="preserve">GAMACHU MARCOS ADAMO</t>
  </si>
  <si>
    <t xml:space="preserve">GAMACHU ADAMO</t>
  </si>
  <si>
    <t xml:space="preserve">27-CR-24-18954</t>
  </si>
  <si>
    <t xml:space="preserve">27-CR-25-3706</t>
  </si>
  <si>
    <t xml:space="preserve">27-CR-23-16924</t>
  </si>
  <si>
    <t xml:space="preserve">GEORGE EDWARD GREEN</t>
  </si>
  <si>
    <t xml:space="preserve">GEORGE GREEN</t>
  </si>
  <si>
    <t xml:space="preserve">27-CR-23-24925</t>
  </si>
  <si>
    <t xml:space="preserve">GEORGE EDWARD GREEN, Jr.</t>
  </si>
  <si>
    <t xml:space="preserve">27-CR-24-5013</t>
  </si>
  <si>
    <t xml:space="preserve">609.667(3)</t>
  </si>
  <si>
    <t xml:space="preserve">27-CR-21-9218</t>
  </si>
  <si>
    <t xml:space="preserve">JACK DOUGLAS HEINRICH</t>
  </si>
  <si>
    <t xml:space="preserve">JACK HEINRICH</t>
  </si>
  <si>
    <t xml:space="preserve">Drugs - 4th Degree - Possess - Phencyclidine/Hallucinogen 10 or More Doses</t>
  </si>
  <si>
    <t xml:space="preserve">152.024.2(1)</t>
  </si>
  <si>
    <t xml:space="preserve">27-CR-22-14754</t>
  </si>
  <si>
    <t xml:space="preserve">Fourth Degree Assault on Police Oﬃcer</t>
  </si>
  <si>
    <t xml:space="preserve">27-CR-22-22197</t>
  </si>
  <si>
    <t xml:space="preserve">Arson-2nd Degree-Building-Value $1,000 or More</t>
  </si>
  <si>
    <t xml:space="preserve">609.582.2(b)</t>
  </si>
  <si>
    <t xml:space="preserve">27-CR-22-4312</t>
  </si>
  <si>
    <t xml:space="preserve">JASON RAMONE WALKER</t>
  </si>
  <si>
    <t xml:space="preserve">JASON WALKER</t>
  </si>
  <si>
    <t xml:space="preserve">27-CR-22-24826</t>
  </si>
  <si>
    <t xml:space="preserve">27-CR-22-25976</t>
  </si>
  <si>
    <t xml:space="preserve">27-CR-19-31051</t>
  </si>
  <si>
    <t xml:space="preserve">JESSE LEE PANITZKE</t>
  </si>
  <si>
    <t xml:space="preserve">JESSE PANITZKE</t>
  </si>
  <si>
    <t xml:space="preserve">27-CR-21-2568</t>
  </si>
  <si>
    <t xml:space="preserve">27-CR-24-4842</t>
  </si>
  <si>
    <t xml:space="preserve">Provide Peace Oﬃcer with the Name and DOB of Another Person</t>
  </si>
  <si>
    <t xml:space="preserve">27-CR-24-1077</t>
  </si>
  <si>
    <t xml:space="preserve">JOSEPH SCOTT WALLS</t>
  </si>
  <si>
    <t xml:space="preserve">JOSEPH WALLS</t>
  </si>
  <si>
    <t xml:space="preserve">27-CR-24-3596</t>
  </si>
  <si>
    <t xml:space="preserve">27-CR-24-7236</t>
  </si>
  <si>
    <t xml:space="preserve">27-CR-21-19554</t>
  </si>
  <si>
    <t xml:space="preserve">JUSTIN JAMAL WILLIAMS</t>
  </si>
  <si>
    <t xml:space="preserve">JUSTIN WILLIAMS</t>
  </si>
  <si>
    <t xml:space="preserve">27-CR-22-23711</t>
  </si>
  <si>
    <t xml:space="preserve">27-CR-23-14206</t>
  </si>
  <si>
    <t xml:space="preserve">27-CR-23-27357</t>
  </si>
  <si>
    <t xml:space="preserve">Jamil Godfrey Sigman</t>
  </si>
  <si>
    <t xml:space="preserve">Jamil Sigman</t>
  </si>
  <si>
    <t xml:space="preserve">27-CR-24-14621</t>
  </si>
  <si>
    <t xml:space="preserve">Burglary-1st Deg-Poss Dangerous Weapon/Explosive</t>
  </si>
  <si>
    <t xml:space="preserve">609.582.1(b)</t>
  </si>
  <si>
    <t xml:space="preserve">27-CR-24-14591</t>
  </si>
  <si>
    <t xml:space="preserve">Firearms-Serial Number-Receive/Possess w/Altered</t>
  </si>
  <si>
    <t xml:space="preserve">609.667(2)</t>
  </si>
  <si>
    <t xml:space="preserve">27-CR-21-10481</t>
  </si>
  <si>
    <t xml:space="preserve">KEDIR MOHAMED AHMED</t>
  </si>
  <si>
    <t xml:space="preserve">KEDIR AHMED</t>
  </si>
  <si>
    <t xml:space="preserve">27-CR-22-18066</t>
  </si>
  <si>
    <t xml:space="preserve">27-CR-22-20638</t>
  </si>
  <si>
    <t xml:space="preserve">4th Degree DWI - Operate Motor Vehicle - Body Contains Any Amount Schedule I/II Drugs - Not</t>
  </si>
  <si>
    <t xml:space="preserve">27-CR-22-17851</t>
  </si>
  <si>
    <t xml:space="preserve">Kayla Katherine Lentz</t>
  </si>
  <si>
    <t xml:space="preserve">Kayla Lentz</t>
  </si>
  <si>
    <t xml:space="preserve">27-CR-22-18466</t>
  </si>
  <si>
    <t xml:space="preserve">27-CR-22-18470</t>
  </si>
  <si>
    <t xml:space="preserve">27-CR-22-3323</t>
  </si>
  <si>
    <t xml:space="preserve">Khalid Wali Ahmed</t>
  </si>
  <si>
    <t xml:space="preserve">Khalid Ahmed</t>
  </si>
  <si>
    <t xml:space="preserve">27-CR-22-12059</t>
  </si>
  <si>
    <t xml:space="preserve">GIVING PEACE OFFICER FALSE NAME-OF ANOTHER PERSON</t>
  </si>
  <si>
    <t xml:space="preserve">27-CR-22-15815</t>
  </si>
  <si>
    <t xml:space="preserve">27-CR-22-13339</t>
  </si>
  <si>
    <t xml:space="preserve">LATASHA NICOLE SMITH</t>
  </si>
  <si>
    <t xml:space="preserve">LATASHA SMITH</t>
  </si>
  <si>
    <t xml:space="preserve">27-CR-22-16725</t>
  </si>
  <si>
    <t xml:space="preserve">27-CR-22-24636</t>
  </si>
  <si>
    <t xml:space="preserve">171.09.1(g)</t>
  </si>
  <si>
    <t xml:space="preserve">27-CR-19-26674</t>
  </si>
  <si>
    <t xml:space="preserve">LUCILLE MAE NORRIS</t>
  </si>
  <si>
    <t xml:space="preserve">LUCILLE NORRIS</t>
  </si>
  <si>
    <t xml:space="preserve">27-CR-20-8502</t>
  </si>
  <si>
    <t xml:space="preserve">GM 152.025.2(1) - Drugs - 5th Degree - Possess Schedule 1,2,3,4 - Not Small Amount Marijuana</t>
  </si>
  <si>
    <t xml:space="preserve">20-124</t>
  </si>
  <si>
    <t xml:space="preserve">27-CR-20-23184</t>
  </si>
  <si>
    <t xml:space="preserve">609.527.2</t>
  </si>
  <si>
    <t xml:space="preserve">27-CR-19-1410</t>
  </si>
  <si>
    <t xml:space="preserve">MALCOLM DASHAUN PEOPLES</t>
  </si>
  <si>
    <t xml:space="preserve">MALCOLM PEOPLES</t>
  </si>
  <si>
    <t xml:space="preserve">27-CR-21-15916</t>
  </si>
  <si>
    <t xml:space="preserve">MALCOLM DASHUAN PEOPLES</t>
  </si>
  <si>
    <t xml:space="preserve">Traffic - DWI - Operate Motor Vehicle - Alcohol Concentration 0.08 Within 2 Hours</t>
  </si>
  <si>
    <t xml:space="preserve">27-CR-23-799</t>
  </si>
  <si>
    <t xml:space="preserve">Endanger Child-Situation Could Cause Harm or Death-G</t>
  </si>
  <si>
    <t xml:space="preserve">609.378.1(b)(1)</t>
  </si>
  <si>
    <t xml:space="preserve">27-CR-24-12593</t>
  </si>
  <si>
    <t xml:space="preserve">27-CR-24-13207</t>
  </si>
  <si>
    <t xml:space="preserve">MARA KATHRYN MCELROY</t>
  </si>
  <si>
    <t xml:space="preserve">Continued for dismissal</t>
  </si>
  <si>
    <t xml:space="preserve">27-CR-24-10512</t>
  </si>
  <si>
    <t xml:space="preserve">MARK ALLEN FENNING</t>
  </si>
  <si>
    <t xml:space="preserve">MARK FENNING</t>
  </si>
  <si>
    <t xml:space="preserve">27-CR-24-21239</t>
  </si>
  <si>
    <t xml:space="preserve">27-CR-24-22912</t>
  </si>
  <si>
    <t xml:space="preserve">ASSAULT-5TH DEGREE-FEAR OF BODILY HARM OR DEATH</t>
  </si>
  <si>
    <t xml:space="preserve">27-CR-24-9011</t>
  </si>
  <si>
    <t xml:space="preserve">MELVIN LEROY HENDERSON, III</t>
  </si>
  <si>
    <t xml:space="preserve">MELVIN HENDERSON</t>
  </si>
  <si>
    <t xml:space="preserve">27-CR-24-9324</t>
  </si>
  <si>
    <t xml:space="preserve">27-CR-24-9325</t>
  </si>
  <si>
    <t xml:space="preserve">27-CR-22-11134</t>
  </si>
  <si>
    <t xml:space="preserve">MICHAEL-RAY PLAWAN ENGLE</t>
  </si>
  <si>
    <t xml:space="preserve">MICHAEL-RAY ENGLE</t>
  </si>
  <si>
    <t xml:space="preserve">27-CR-23-4618</t>
  </si>
  <si>
    <t xml:space="preserve">Michael Ray Engle</t>
  </si>
  <si>
    <t xml:space="preserve">27-CR-24-17557</t>
  </si>
  <si>
    <t xml:space="preserve">MICHAEL RAYPLAYWON ENGLE</t>
  </si>
  <si>
    <t xml:space="preserve">27-CR-20-24815</t>
  </si>
  <si>
    <t xml:space="preserve">MOHAMED JAILANI BORA</t>
  </si>
  <si>
    <t xml:space="preserve">MOHAMED BORA</t>
  </si>
  <si>
    <t xml:space="preserve">27-CR-21-3587</t>
  </si>
  <si>
    <t xml:space="preserve">27-CR-21-11975</t>
  </si>
  <si>
    <t xml:space="preserve">624.713.1(10)(i)</t>
  </si>
  <si>
    <t xml:space="preserve">Criminal Vehicular Homicide - Driver Who Causes Collision Leaves Scene</t>
  </si>
  <si>
    <t xml:space="preserve">609.2112.1(a)(7)</t>
  </si>
  <si>
    <t xml:space="preserve">27-CR-23-27365</t>
  </si>
  <si>
    <t xml:space="preserve">27-CR-20-22843</t>
  </si>
  <si>
    <t xml:space="preserve">NICHOLAS MAURICE BROWN</t>
  </si>
  <si>
    <t xml:space="preserve">NICHOLAS BROWN</t>
  </si>
  <si>
    <t xml:space="preserve">27-CR-22-15909</t>
  </si>
  <si>
    <t xml:space="preserve">Criminal Sexual Conduct - 3rd Degree - Penetration - Uses force 609.341, subd 3(2)</t>
  </si>
  <si>
    <t xml:space="preserve">609.344.1(c)</t>
  </si>
  <si>
    <t xml:space="preserve">609.344.1(a)</t>
  </si>
  <si>
    <t xml:space="preserve">27-CR-22-22876</t>
  </si>
  <si>
    <t xml:space="preserve">Criminal Sexual Conduct - 3rd Degree - Penetration - Uses coercion</t>
  </si>
  <si>
    <t xml:space="preserve">609.342.1(d)</t>
  </si>
  <si>
    <t xml:space="preserve">27-CR-23-23483</t>
  </si>
  <si>
    <t xml:space="preserve">NUR AHMED MOHAMOUD</t>
  </si>
  <si>
    <t xml:space="preserve">NUR MOHAMOUD</t>
  </si>
  <si>
    <t xml:space="preserve">27-CR-24-5101</t>
  </si>
  <si>
    <t xml:space="preserve">27-CR-24-15840</t>
  </si>
  <si>
    <t xml:space="preserve">27-CR-23-13029</t>
  </si>
  <si>
    <t xml:space="preserve">OCTAVIO GOMEZ</t>
  </si>
  <si>
    <t xml:space="preserve">Carrying weapons and facsimile ﬁrearms prohibited</t>
  </si>
  <si>
    <t xml:space="preserve">27-CR-23-15508</t>
  </si>
  <si>
    <t xml:space="preserve">Trespassing</t>
  </si>
  <si>
    <t xml:space="preserve">27-CR-23-15973</t>
  </si>
  <si>
    <t xml:space="preserve">27-CR-22-14647</t>
  </si>
  <si>
    <t xml:space="preserve">ROBERT MILTON BROWN</t>
  </si>
  <si>
    <t xml:space="preserve">ROBERT BROWN</t>
  </si>
  <si>
    <t xml:space="preserve">27-CR-22-19394</t>
  </si>
  <si>
    <t xml:space="preserve">27-CR-22-20685</t>
  </si>
  <si>
    <t xml:space="preserve">Stalking - Engages in Stalking</t>
  </si>
  <si>
    <t xml:space="preserve">609.749.5(a)</t>
  </si>
  <si>
    <t xml:space="preserve">27-CR-22-24952</t>
  </si>
  <si>
    <t xml:space="preserve">27-CR-23-25339</t>
  </si>
  <si>
    <t xml:space="preserve">Drugs - 1st Degree - Sale - 10 grams or more, 40 dosage units or more; heroin or fentanyl</t>
  </si>
  <si>
    <t xml:space="preserve">152.021.1(3)</t>
  </si>
  <si>
    <t xml:space="preserve">152.021.2(a)(3)</t>
  </si>
  <si>
    <t xml:space="preserve">27-CR-22-7817</t>
  </si>
  <si>
    <t xml:space="preserve">SHALLONDA CHERRELE JACKSON</t>
  </si>
  <si>
    <t xml:space="preserve">SHALLONDA JACKSON</t>
  </si>
  <si>
    <t xml:space="preserve">27-CR-22-12091</t>
  </si>
  <si>
    <t xml:space="preserve">27-CR-23-16296</t>
  </si>
  <si>
    <t xml:space="preserve">Shallonda Cherele Jackson</t>
  </si>
  <si>
    <t xml:space="preserve">27-CR-21-4350</t>
  </si>
  <si>
    <t xml:space="preserve">STEPHANIE JEWEL ST MARKS</t>
  </si>
  <si>
    <t xml:space="preserve">STEPHANIE MARKS</t>
  </si>
  <si>
    <t xml:space="preserve">27-CR-21-16359</t>
  </si>
  <si>
    <t xml:space="preserve">27-CR-24-13963</t>
  </si>
  <si>
    <t xml:space="preserve">27-CR-20-27313</t>
  </si>
  <si>
    <t xml:space="preserve">STETSON COLE ORMISTON</t>
  </si>
  <si>
    <t xml:space="preserve">STETSON ORMISTON</t>
  </si>
  <si>
    <t xml:space="preserve">27-CR-23-12958</t>
  </si>
  <si>
    <t xml:space="preserve">27-CR-24-10292</t>
  </si>
  <si>
    <t xml:space="preserve">27-CR-19-23922</t>
  </si>
  <si>
    <t xml:space="preserve">Sergio Trey Torres</t>
  </si>
  <si>
    <t xml:space="preserve">Sergio Torres</t>
  </si>
  <si>
    <t xml:space="preserve">27-CR-20-19524</t>
  </si>
  <si>
    <t xml:space="preserve">27-CR-22-25371</t>
  </si>
  <si>
    <t xml:space="preserve">Burglary-2nd Deg-Building-Possess Tool</t>
  </si>
  <si>
    <t xml:space="preserve">609.582.2(a)(4)</t>
  </si>
  <si>
    <t xml:space="preserve">27-CR-20-23741</t>
  </si>
  <si>
    <t xml:space="preserve">27-CR-23-16022</t>
  </si>
  <si>
    <t xml:space="preserve">27-CR-24-11559</t>
  </si>
  <si>
    <t xml:space="preserve">TROY MICHAEL EAVES</t>
  </si>
  <si>
    <t xml:space="preserve">TROY EAVES</t>
  </si>
  <si>
    <t xml:space="preserve">27-CR-24-26173</t>
  </si>
  <si>
    <t xml:space="preserve">27-CR-25-919</t>
  </si>
  <si>
    <t xml:space="preserve">27-CR-21-20783</t>
  </si>
  <si>
    <t xml:space="preserve">TRYSTEN TODD RYAN BENTON</t>
  </si>
  <si>
    <t xml:space="preserve">TRYSTEN BENTON</t>
  </si>
  <si>
    <t xml:space="preserve">Assault-2nd Degree-Dangerous Weapon-Substantial Bodily Harm</t>
  </si>
  <si>
    <t xml:space="preserve">609.222.2</t>
  </si>
  <si>
    <t xml:space="preserve">27-CR-23-7876</t>
  </si>
  <si>
    <t xml:space="preserve">Trysten Todd Ryan Benton</t>
  </si>
  <si>
    <t xml:space="preserve">27-CR-24-16246</t>
  </si>
  <si>
    <t xml:space="preserve">27-CR-18-8630</t>
  </si>
  <si>
    <t xml:space="preserve">VIRGIL TERRANCE DEPRATTO</t>
  </si>
  <si>
    <t xml:space="preserve">VIRGIL DEPRATTO</t>
  </si>
  <si>
    <t xml:space="preserve">27-CR-22-8510</t>
  </si>
  <si>
    <t xml:space="preserve">DWI - OPERATE MOTOR VEHICLE - ALCOHOL CONCENTRATION 0.08 WITHIN 2 HOURS - 2ND DEG</t>
  </si>
  <si>
    <t xml:space="preserve">27-CR-22-20391</t>
  </si>
  <si>
    <t xml:space="preserve">Virgil Terrance Depratto</t>
  </si>
  <si>
    <t xml:space="preserve">27-CR-20-26207</t>
  </si>
  <si>
    <t xml:space="preserve">WARDI MOHAMED IBRAHIM HASSAN</t>
  </si>
  <si>
    <t xml:space="preserve">WARDI HASSAN</t>
  </si>
  <si>
    <t xml:space="preserve">Conley, Thomas J.</t>
  </si>
  <si>
    <t xml:space="preserve">27-CR-21-3672</t>
  </si>
  <si>
    <t xml:space="preserve">27-CR-23-25609</t>
  </si>
  <si>
    <t xml:space="preserve">27-CR-23-24706</t>
  </si>
  <si>
    <t xml:space="preserve">AHMED ALI ABDI</t>
  </si>
  <si>
    <t xml:space="preserve">AHMED ABDI</t>
  </si>
  <si>
    <t xml:space="preserve">27-CR-24-20974</t>
  </si>
  <si>
    <t xml:space="preserve">Murder - 2nd Degree - With Intent-Not Premeditated</t>
  </si>
  <si>
    <t xml:space="preserve">609.19.1(1)</t>
  </si>
  <si>
    <t xml:space="preserve">609.19.2(1)</t>
  </si>
  <si>
    <t xml:space="preserve">Criminal Sexual Conduct - 2nd Degree - Contact under 14 - Actor &gt; 36m older</t>
  </si>
  <si>
    <t xml:space="preserve">609.343.1a(e)</t>
  </si>
  <si>
    <t xml:space="preserve">169.13.1(a)</t>
  </si>
  <si>
    <t xml:space="preserve">27-CR-20-27399</t>
  </si>
  <si>
    <t xml:space="preserve">AKRAM HASSAN DAHIR</t>
  </si>
  <si>
    <t xml:space="preserve">AKRAM DAHIR</t>
  </si>
  <si>
    <t xml:space="preserve">27-CR-22-16613</t>
  </si>
  <si>
    <t xml:space="preserve">27-CR-22-20851</t>
  </si>
  <si>
    <t xml:space="preserve">ANTHONELL DEMOND GUNN, Jr.</t>
  </si>
  <si>
    <t xml:space="preserve">ANTHONELL GUNN</t>
  </si>
  <si>
    <t xml:space="preserve">27-CR-23-5185</t>
  </si>
  <si>
    <t xml:space="preserve">27-CR-20-27117</t>
  </si>
  <si>
    <t xml:space="preserve">ANTHONY MAURICE KNIGHT</t>
  </si>
  <si>
    <t xml:space="preserve">ANTHONY KNIGHT</t>
  </si>
  <si>
    <t xml:space="preserve">Traffic-DL-DRIVING AFTER CANCELLATION-INIMICAL TO PUBLIC SAFETY</t>
  </si>
  <si>
    <t xml:space="preserve">27-CR-22-2980</t>
  </si>
  <si>
    <t xml:space="preserve">27-CR-22-5958</t>
  </si>
  <si>
    <t xml:space="preserve">Aaron Edward Meyer</t>
  </si>
  <si>
    <t xml:space="preserve">Aaron Meyer</t>
  </si>
  <si>
    <t xml:space="preserve">27-CR-23-12778</t>
  </si>
  <si>
    <t xml:space="preserve">27-CR-22-12338</t>
  </si>
  <si>
    <t xml:space="preserve">Andre Durrell Gallion</t>
  </si>
  <si>
    <t xml:space="preserve">Andre Gallion</t>
  </si>
  <si>
    <t xml:space="preserve">27-CR-23-694</t>
  </si>
  <si>
    <t xml:space="preserve">27-CR-22-10961</t>
  </si>
  <si>
    <t xml:space="preserve">Possess Schedule 1,2,3,4 - Not Small Amount Marijuana</t>
  </si>
  <si>
    <t xml:space="preserve">27-CR-23-18996</t>
  </si>
  <si>
    <t xml:space="preserve">BENJAMIN DWAYNE WHITE</t>
  </si>
  <si>
    <t xml:space="preserve">BENJAMIN WHITE</t>
  </si>
  <si>
    <t xml:space="preserve">Vacated</t>
  </si>
  <si>
    <t xml:space="preserve">27-CR-24-5016</t>
  </si>
  <si>
    <t xml:space="preserve">27-CR-21-18758</t>
  </si>
  <si>
    <t xml:space="preserve">BENTLEY PAUL KAPPENMAN</t>
  </si>
  <si>
    <t xml:space="preserve">BENTLEY KAPPENMAN</t>
  </si>
  <si>
    <t xml:space="preserve">27-CR-22-11254</t>
  </si>
  <si>
    <t xml:space="preserve">27-CR-24-16181</t>
  </si>
  <si>
    <t xml:space="preserve">BRANDON ANTONIO ALLEN</t>
  </si>
  <si>
    <t xml:space="preserve">BRANDON ALLEN</t>
  </si>
  <si>
    <t xml:space="preserve">27-CR-24-18115</t>
  </si>
  <si>
    <t xml:space="preserve">Burglary - 4th Degree - Enters building w/out consent; Commit misdemeanor other than to steal</t>
  </si>
  <si>
    <t xml:space="preserve">609.582.4(a)</t>
  </si>
  <si>
    <t xml:space="preserve">27-CR-23-21639</t>
  </si>
  <si>
    <t xml:space="preserve">BRYAN VAN ELLIS FRAZIER</t>
  </si>
  <si>
    <t xml:space="preserve">BRYAN FRAZIER</t>
  </si>
  <si>
    <t xml:space="preserve">27-CR-23-25209</t>
  </si>
  <si>
    <t xml:space="preserve">27-CR-21-7395</t>
  </si>
  <si>
    <t xml:space="preserve">Byron Maurice Caine, Jr.</t>
  </si>
  <si>
    <t xml:space="preserve">BYRON CAINE</t>
  </si>
  <si>
    <t xml:space="preserve">Damage to Property-4th Deg-Intentional Damage-Other Circumstances</t>
  </si>
  <si>
    <t xml:space="preserve">27-CR-22-7366</t>
  </si>
  <si>
    <t xml:space="preserve">BYRON MAURICE CAINE</t>
  </si>
  <si>
    <t xml:space="preserve">27-CR-25-10191</t>
  </si>
  <si>
    <t xml:space="preserve">27-CR-23-11240</t>
  </si>
  <si>
    <t xml:space="preserve">CAVIS DEANDRE ADAMS</t>
  </si>
  <si>
    <t xml:space="preserve">CAVIS ADAMS</t>
  </si>
  <si>
    <t xml:space="preserve">27-CR-24-21241</t>
  </si>
  <si>
    <t xml:space="preserve">Murder -1st Degree - Premeditated</t>
  </si>
  <si>
    <t xml:space="preserve">609.185(a)(1)</t>
  </si>
  <si>
    <t xml:space="preserve">27-CR-23-20719</t>
  </si>
  <si>
    <t xml:space="preserve">27-CR-23-3337</t>
  </si>
  <si>
    <t xml:space="preserve">CHRISTOPHER GRAY</t>
  </si>
  <si>
    <t xml:space="preserve">27-CR-23-10996</t>
  </si>
  <si>
    <t xml:space="preserve">27-CR-23-9617</t>
  </si>
  <si>
    <t xml:space="preserve">CORA ANN NORBERG</t>
  </si>
  <si>
    <t xml:space="preserve">CORA NORBERG</t>
  </si>
  <si>
    <t xml:space="preserve">27-CR-24-1886</t>
  </si>
  <si>
    <t xml:space="preserve">Mail Theft-Knowingly Obtained Illegally; Receives, Possesses, Transfers, Buys, Conceals</t>
  </si>
  <si>
    <t xml:space="preserve">609.529.2(6)</t>
  </si>
  <si>
    <t xml:space="preserve">27-CR-20-22761</t>
  </si>
  <si>
    <t xml:space="preserve">COREY HARRELL BANKS</t>
  </si>
  <si>
    <t xml:space="preserve">COREY BANKS</t>
  </si>
  <si>
    <t xml:space="preserve">27-CR-22-8342</t>
  </si>
  <si>
    <t xml:space="preserve">27-CR-24-4853</t>
  </si>
  <si>
    <t xml:space="preserve">Carlos Lozanos Lozano-Enrique</t>
  </si>
  <si>
    <t xml:space="preserve">Carlos Lozano-Enrique</t>
  </si>
  <si>
    <t xml:space="preserve">27-CR-24-7721</t>
  </si>
  <si>
    <t xml:space="preserve">Drugs - 2nd Degree - Sale 10 grams or 50 dose units - Amphe/PCP/Halluc. w/in 90-day period</t>
  </si>
  <si>
    <t xml:space="preserve">152.022.1(4)</t>
  </si>
  <si>
    <t xml:space="preserve">27-CR-19-19651</t>
  </si>
  <si>
    <t xml:space="preserve">DANIEL JAMAL SMITH</t>
  </si>
  <si>
    <t xml:space="preserve">DANIEL SMITH</t>
  </si>
  <si>
    <t xml:space="preserve">27-CR-20-12140</t>
  </si>
  <si>
    <t xml:space="preserve">Burglary-1st Deg-Assault Person In Build/On Property</t>
  </si>
  <si>
    <t xml:space="preserve">27-CR-24-10144</t>
  </si>
  <si>
    <t xml:space="preserve">DASHON JAMES JOHNSON</t>
  </si>
  <si>
    <t xml:space="preserve">DASHON JOHNSON</t>
  </si>
  <si>
    <t xml:space="preserve">27-CR-24-11195</t>
  </si>
  <si>
    <t xml:space="preserve">Theft-Legal Interest-Permanent Deprive Another</t>
  </si>
  <si>
    <t xml:space="preserve">609.52.2(a)(2)</t>
  </si>
  <si>
    <t xml:space="preserve">27-CR-20-20321</t>
  </si>
  <si>
    <t xml:space="preserve">DIEGO REMEDIOS ORTIZ</t>
  </si>
  <si>
    <t xml:space="preserve">DIEGO ORTIZ</t>
  </si>
  <si>
    <t xml:space="preserve">27-CR-24-18365</t>
  </si>
  <si>
    <t xml:space="preserve">27-CR-20-21710</t>
  </si>
  <si>
    <t xml:space="preserve">DONTE LARON MCGEE-BROWN</t>
  </si>
  <si>
    <t xml:space="preserve">DONTE MCGEE-BROWN</t>
  </si>
  <si>
    <t xml:space="preserve">27-CR-22-24629</t>
  </si>
  <si>
    <t xml:space="preserve">27-CR-18-20256</t>
  </si>
  <si>
    <t xml:space="preserve">Daniel Allen Nelson</t>
  </si>
  <si>
    <t xml:space="preserve">Daniel Nelson</t>
  </si>
  <si>
    <t xml:space="preserve">Refuse to submit to chemical test; Breath or test refusal or failure</t>
  </si>
  <si>
    <t xml:space="preserve">27-CR-22-18236</t>
  </si>
  <si>
    <t xml:space="preserve">609.3451.1a(1)</t>
  </si>
  <si>
    <t xml:space="preserve">27-CR-22-18198</t>
  </si>
  <si>
    <t xml:space="preserve">Domonique Renea Holmes</t>
  </si>
  <si>
    <t xml:space="preserve">Domonique Holmes</t>
  </si>
  <si>
    <t xml:space="preserve">27-CR-23-5533</t>
  </si>
  <si>
    <t xml:space="preserve">27-CR-21-17841</t>
  </si>
  <si>
    <t xml:space="preserve">ELBERT LEE ROBINSON</t>
  </si>
  <si>
    <t xml:space="preserve">ELBERT ROBINSON</t>
  </si>
  <si>
    <t xml:space="preserve">27-CR-23-14641</t>
  </si>
  <si>
    <t xml:space="preserve">ELBERT LEE ROBINSON, Jr.</t>
  </si>
  <si>
    <t xml:space="preserve">27-CR-22-19195</t>
  </si>
  <si>
    <t xml:space="preserve">FREE ANDRE BENTON, Jr.</t>
  </si>
  <si>
    <t xml:space="preserve">Domestic Assault-GM-Subsequent Violation- Fear</t>
  </si>
  <si>
    <t xml:space="preserve">617.261.1</t>
  </si>
  <si>
    <t xml:space="preserve">27-CR-22-12213</t>
  </si>
  <si>
    <t xml:space="preserve">GARRETT ALEXANDER DAHL</t>
  </si>
  <si>
    <t xml:space="preserve">GARRETT DAHL</t>
  </si>
  <si>
    <t xml:space="preserve">Traffic Regulation - Driver Fails to Yield Right of Way to Emergency Vehicle</t>
  </si>
  <si>
    <t xml:space="preserve">169.20.5(a)</t>
  </si>
  <si>
    <t xml:space="preserve">171.24.1</t>
  </si>
  <si>
    <t xml:space="preserve">27-CR-22-18390</t>
  </si>
  <si>
    <t xml:space="preserve">Animals - Running at large prohibited</t>
  </si>
  <si>
    <t xml:space="preserve">27-CR-23-324</t>
  </si>
  <si>
    <t xml:space="preserve">GARY JOHN VOSS</t>
  </si>
  <si>
    <t xml:space="preserve">GARY VOSS</t>
  </si>
  <si>
    <t xml:space="preserve">27-CR-23-12662</t>
  </si>
  <si>
    <t xml:space="preserve">27-CR-21-1694</t>
  </si>
  <si>
    <t xml:space="preserve">GRANT ERNEST CARBIN</t>
  </si>
  <si>
    <t xml:space="preserve">GRANT CARBIN</t>
  </si>
  <si>
    <t xml:space="preserve">Theft--Of Services</t>
  </si>
  <si>
    <t xml:space="preserve">609.52.2(a)(3)(ii)</t>
  </si>
  <si>
    <t xml:space="preserve">27-CR-22-20863</t>
  </si>
  <si>
    <t xml:space="preserve">27-CR-19-2247</t>
  </si>
  <si>
    <t xml:space="preserve">Gregory Bryce Behl</t>
  </si>
  <si>
    <t xml:space="preserve">Gregory Behl</t>
  </si>
  <si>
    <t xml:space="preserve">Escape From Custody-Held Pursuant to Lawful Arrest, While on Charge or Conviction or Adjudication</t>
  </si>
  <si>
    <t xml:space="preserve">609.485.2(1)</t>
  </si>
  <si>
    <t xml:space="preserve">27-CR-23-17380</t>
  </si>
  <si>
    <t xml:space="preserve">27-CR-23-12288</t>
  </si>
  <si>
    <t xml:space="preserve">HAMSA MAHAMED RASHID HASSAN</t>
  </si>
  <si>
    <t xml:space="preserve">HAMSA HASSAN</t>
  </si>
  <si>
    <t xml:space="preserve">27-CR-24-14639</t>
  </si>
  <si>
    <t xml:space="preserve">27-CR-22-17711</t>
  </si>
  <si>
    <t xml:space="preserve">HARRISON ANTONIO WOODARD</t>
  </si>
  <si>
    <t xml:space="preserve">HARRISON WOODARD</t>
  </si>
  <si>
    <t xml:space="preserve">609.67.2</t>
  </si>
  <si>
    <t xml:space="preserve">27-CR-24-11601</t>
  </si>
  <si>
    <t xml:space="preserve">27-CR-18-1415</t>
  </si>
  <si>
    <t xml:space="preserve">HENRY EDWARD DOWNS, Jr.</t>
  </si>
  <si>
    <t xml:space="preserve">HENRY DOWNS</t>
  </si>
  <si>
    <t xml:space="preserve">27-CR-19-29909</t>
  </si>
  <si>
    <t xml:space="preserve">27-CR-20-22458</t>
  </si>
  <si>
    <t xml:space="preserve">HERMAN THEODORE BASTERT</t>
  </si>
  <si>
    <t xml:space="preserve">HERMAN BASTERT</t>
  </si>
  <si>
    <t xml:space="preserve">Aid and Abet Theft by False Representation (over $5,000)</t>
  </si>
  <si>
    <t xml:space="preserve">609.52.2(a)(3)(iii)</t>
  </si>
  <si>
    <t xml:space="preserve">27-CR-22-25393</t>
  </si>
  <si>
    <t xml:space="preserve">27-CR-21-14140</t>
  </si>
  <si>
    <t xml:space="preserve">Hayden Michael Haase</t>
  </si>
  <si>
    <t xml:space="preserve">Hayden Haase</t>
  </si>
  <si>
    <t xml:space="preserve">27-CR-23-10985</t>
  </si>
  <si>
    <t xml:space="preserve">27-CR-18-12650</t>
  </si>
  <si>
    <t xml:space="preserve">Hector Antonio Brown</t>
  </si>
  <si>
    <t xml:space="preserve">Hector Brown</t>
  </si>
  <si>
    <t xml:space="preserve">27-CR-19-1305</t>
  </si>
  <si>
    <t xml:space="preserve">27-CR-24-24454</t>
  </si>
  <si>
    <t xml:space="preserve">27-CR-23-12653</t>
  </si>
  <si>
    <t xml:space="preserve">27-CR-22-2352</t>
  </si>
  <si>
    <t xml:space="preserve">JAMES E BROOKS</t>
  </si>
  <si>
    <t xml:space="preserve">JAMES BROOKS</t>
  </si>
  <si>
    <t xml:space="preserve">Drivers License - Driving without a valid license for vehicle class or type</t>
  </si>
  <si>
    <t xml:space="preserve">152.092(b)</t>
  </si>
  <si>
    <t xml:space="preserve">27-CR-22-2549</t>
  </si>
  <si>
    <t xml:space="preserve">JAMES EDWARD BROOKS</t>
  </si>
  <si>
    <t xml:space="preserve">27-CR-20-17327</t>
  </si>
  <si>
    <t xml:space="preserve">JORDAN MARK HERSCHLIP</t>
  </si>
  <si>
    <t xml:space="preserve">JORDAN HERSCHLIP</t>
  </si>
  <si>
    <t xml:space="preserve">27-CR-20-20970</t>
  </si>
  <si>
    <t xml:space="preserve">27-CR-24-2622</t>
  </si>
  <si>
    <t xml:space="preserve">JOSEPH SCOTT FELIX</t>
  </si>
  <si>
    <t xml:space="preserve">JOSEPH FELIX</t>
  </si>
  <si>
    <t xml:space="preserve">27-CR-24-7692</t>
  </si>
  <si>
    <t xml:space="preserve">Driving after Cancelation-Inimical to Public Safety</t>
  </si>
  <si>
    <t xml:space="preserve">27-CR-21-19734</t>
  </si>
  <si>
    <t xml:space="preserve">Jeremy James Harris</t>
  </si>
  <si>
    <t xml:space="preserve">Jeremy Harris</t>
  </si>
  <si>
    <t xml:space="preserve">27-CR-24-3584</t>
  </si>
  <si>
    <t xml:space="preserve">27-CR-24-17621</t>
  </si>
  <si>
    <t xml:space="preserve">Jibril Abdifatah Mursal</t>
  </si>
  <si>
    <t xml:space="preserve">Jibril Mursal</t>
  </si>
  <si>
    <t xml:space="preserve">27-CR-24-23377</t>
  </si>
  <si>
    <t xml:space="preserve">27-CR-22-10189</t>
  </si>
  <si>
    <t xml:space="preserve">Drugs - 1st Degree - Possess 25 grams or more, 100 dosage units or more; heroin or fentanyl</t>
  </si>
  <si>
    <t xml:space="preserve">Fifth Degree Possession of a Controlled Substance</t>
  </si>
  <si>
    <t xml:space="preserve">171.24.3</t>
  </si>
  <si>
    <t xml:space="preserve">27-CR-23-22299</t>
  </si>
  <si>
    <t xml:space="preserve">KENNETH MAURICE ROBINSON</t>
  </si>
  <si>
    <t xml:space="preserve">KENNETH ROBINSON</t>
  </si>
  <si>
    <t xml:space="preserve">27-CR-24-20119</t>
  </si>
  <si>
    <t xml:space="preserve">KENNETH MAURICE ROBINSON, Jr.</t>
  </si>
  <si>
    <t xml:space="preserve">27-CR-21-14828</t>
  </si>
  <si>
    <t xml:space="preserve">27-CR-24-20094</t>
  </si>
  <si>
    <t xml:space="preserve">Kadeem Andrew Bradford</t>
  </si>
  <si>
    <t xml:space="preserve">Kadeem Bradford</t>
  </si>
  <si>
    <t xml:space="preserve">27-CR-25-4036</t>
  </si>
  <si>
    <t xml:space="preserve">27-CR-23-836</t>
  </si>
  <si>
    <t xml:space="preserve">Kameron Melvin Allen Lomas</t>
  </si>
  <si>
    <t xml:space="preserve">Kameron Lomas</t>
  </si>
  <si>
    <t xml:space="preserve">27-CR-23-10926</t>
  </si>
  <si>
    <t xml:space="preserve">27-CR-22-6963</t>
  </si>
  <si>
    <t xml:space="preserve">LAMONT TARRENCE MCGEE</t>
  </si>
  <si>
    <t xml:space="preserve">LAMONT MCGEE</t>
  </si>
  <si>
    <t xml:space="preserve">27-CR-22-8045</t>
  </si>
  <si>
    <t xml:space="preserve">Acquitted</t>
  </si>
  <si>
    <t xml:space="preserve">27-CR-22-6058</t>
  </si>
  <si>
    <t xml:space="preserve">MARLEY CATHERINE WOLK</t>
  </si>
  <si>
    <t xml:space="preserve">MARLEY WOLK</t>
  </si>
  <si>
    <t xml:space="preserve">27-CR-24-5764</t>
  </si>
  <si>
    <t xml:space="preserve">27-CR-23-13346</t>
  </si>
  <si>
    <t xml:space="preserve">MATTHEW JOSEPH DENEAU</t>
  </si>
  <si>
    <t xml:space="preserve">MATTHEW DENEAU</t>
  </si>
  <si>
    <t xml:space="preserve">27-CR-24-4889</t>
  </si>
  <si>
    <t xml:space="preserve">Drugs - 3rd Degree - Possess - 3 grams or more heroin, 5 grams or 25 dosage units fentanyl</t>
  </si>
  <si>
    <t xml:space="preserve">152.023.2(a)(2)</t>
  </si>
  <si>
    <t xml:space="preserve">27-CR-23-20963</t>
  </si>
  <si>
    <t xml:space="preserve">MICHAEL TIWAIN GARRETT</t>
  </si>
  <si>
    <t xml:space="preserve">MICHAEL GARRETT</t>
  </si>
  <si>
    <t xml:space="preserve">27-CR-24-11807</t>
  </si>
  <si>
    <t xml:space="preserve">27-CR-21-17131</t>
  </si>
  <si>
    <t xml:space="preserve">MICHAEL LEE JAMES</t>
  </si>
  <si>
    <t xml:space="preserve">MICHAEL JAMES</t>
  </si>
  <si>
    <t xml:space="preserve">27-CR-23-11188</t>
  </si>
  <si>
    <t xml:space="preserve">27-CR-21-22835</t>
  </si>
  <si>
    <t xml:space="preserve">MICHAEL DESHAWN MARTIN</t>
  </si>
  <si>
    <t xml:space="preserve">MICHAEL MARTIN</t>
  </si>
  <si>
    <t xml:space="preserve">27-CR-22-13876</t>
  </si>
  <si>
    <t xml:space="preserve">27-CR-24-27132</t>
  </si>
  <si>
    <t xml:space="preserve">MOHAMED HACHI FARAH</t>
  </si>
  <si>
    <t xml:space="preserve">MOHAMED FARAH</t>
  </si>
  <si>
    <t xml:space="preserve">27-CR-22-15138</t>
  </si>
  <si>
    <t xml:space="preserve">Mai Ying Lee</t>
  </si>
  <si>
    <t xml:space="preserve">Mai Lee</t>
  </si>
  <si>
    <t xml:space="preserve">27-CR-23-21915</t>
  </si>
  <si>
    <t xml:space="preserve">27-CR-22-14037</t>
  </si>
  <si>
    <t xml:space="preserve">Marquies Keyton Scott</t>
  </si>
  <si>
    <t xml:space="preserve">Marquies Scott</t>
  </si>
  <si>
    <t xml:space="preserve">27-CR-22-18174</t>
  </si>
  <si>
    <t xml:space="preserve">27-CR-24-24422</t>
  </si>
  <si>
    <t xml:space="preserve">Oshea Ledale Chairse</t>
  </si>
  <si>
    <t xml:space="preserve">Oshea Chairse</t>
  </si>
  <si>
    <t xml:space="preserve">27-CR-19-72</t>
  </si>
  <si>
    <t xml:space="preserve">PHILLIP MICHAEL MOYE</t>
  </si>
  <si>
    <t xml:space="preserve">27-CR-21-13397</t>
  </si>
  <si>
    <t xml:space="preserve">Parker Joseph Shafer</t>
  </si>
  <si>
    <t xml:space="preserve">Parker Shafer</t>
  </si>
  <si>
    <t xml:space="preserve">27-CR-23-26459</t>
  </si>
  <si>
    <t xml:space="preserve">27-CR-23-23682</t>
  </si>
  <si>
    <t xml:space="preserve">Quincy Allen Courts, Jr.</t>
  </si>
  <si>
    <t xml:space="preserve">Quincy Courts</t>
  </si>
  <si>
    <t xml:space="preserve">27-CR-23-25599</t>
  </si>
  <si>
    <t xml:space="preserve">27-CR-23-7157</t>
  </si>
  <si>
    <t xml:space="preserve">RAY CHARLES MITCHELL, Jr.</t>
  </si>
  <si>
    <t xml:space="preserve">27-CR-23-12404</t>
  </si>
  <si>
    <t xml:space="preserve">SPEED 60 ZONE 88/60</t>
  </si>
  <si>
    <t xml:space="preserve">169.14.4</t>
  </si>
  <si>
    <t xml:space="preserve">169.02.2</t>
  </si>
  <si>
    <t xml:space="preserve">27-CR-22-24740</t>
  </si>
  <si>
    <t xml:space="preserve">ROBERTO AMED DOMMER</t>
  </si>
  <si>
    <t xml:space="preserve">ROBERTO DOMMER</t>
  </si>
  <si>
    <t xml:space="preserve">27-CR-23-10618</t>
  </si>
  <si>
    <t xml:space="preserve">27-CR-19-11187</t>
  </si>
  <si>
    <t xml:space="preserve">ROSE LYNN WHITE</t>
  </si>
  <si>
    <t xml:space="preserve">ROSE WHITE</t>
  </si>
  <si>
    <t xml:space="preserve">Traffic - DWI - OPERATE MOTOR VEHICLE UNDER INFLUENCE OF ALCOHOL - 3RD DEGREE</t>
  </si>
  <si>
    <t xml:space="preserve">27-CR-21-4290</t>
  </si>
  <si>
    <t xml:space="preserve">Deprive of Custody Right-Violation of Court Order -Take Minor</t>
  </si>
  <si>
    <t xml:space="preserve">609.26.1(2)</t>
  </si>
  <si>
    <t xml:space="preserve">609.26.1(1)</t>
  </si>
  <si>
    <t xml:space="preserve">27-CR-23-9213</t>
  </si>
  <si>
    <t xml:space="preserve">RYAN MICHAEL POPPEN</t>
  </si>
  <si>
    <t xml:space="preserve">RYAN POPPEN</t>
  </si>
  <si>
    <t xml:space="preserve">27-CR-23-20674</t>
  </si>
  <si>
    <t xml:space="preserve">27-CR-24-24122</t>
  </si>
  <si>
    <t xml:space="preserve">SAMIR REDOUNE AZZOUZI</t>
  </si>
  <si>
    <t xml:space="preserve">SAMIR AZZOUZI</t>
  </si>
  <si>
    <t xml:space="preserve">27-CR-25-1344</t>
  </si>
  <si>
    <t xml:space="preserve">27-CR-22-10711</t>
  </si>
  <si>
    <t xml:space="preserve">SAMUEL MICHAEL EVANOVICH</t>
  </si>
  <si>
    <t xml:space="preserve">SAMUEL EVANOVICH</t>
  </si>
  <si>
    <t xml:space="preserve">85.20.6</t>
  </si>
  <si>
    <t xml:space="preserve">27-CR-22-21174</t>
  </si>
  <si>
    <t xml:space="preserve">27-CR-21-3943</t>
  </si>
  <si>
    <t xml:space="preserve">SASHA ALEXANDER GALKA</t>
  </si>
  <si>
    <t xml:space="preserve">SASHA GALKA</t>
  </si>
  <si>
    <t xml:space="preserve">HIT &amp; RUN PROPERTY DAMAGE (DRIVER REQUIRED TO STOP)</t>
  </si>
  <si>
    <t xml:space="preserve">27-CR-22-4422</t>
  </si>
  <si>
    <t xml:space="preserve">27-CR-22-11700</t>
  </si>
  <si>
    <t xml:space="preserve">SHANE THOMAS DAVIDSON</t>
  </si>
  <si>
    <t xml:space="preserve">SHANE DAVIDSON</t>
  </si>
  <si>
    <t xml:space="preserve">27-CR-25-3860</t>
  </si>
  <si>
    <t xml:space="preserve">27-CR-19-1587</t>
  </si>
  <si>
    <t xml:space="preserve">SHANE CHRISTOPHER MARTINEZ</t>
  </si>
  <si>
    <t xml:space="preserve">SHANE MARTINEZ</t>
  </si>
  <si>
    <t xml:space="preserve">Drugs - Simulated - Represent Noncontrolled Substance Will Sell as Controlled Substance</t>
  </si>
  <si>
    <t xml:space="preserve">152.097.1(2)</t>
  </si>
  <si>
    <t xml:space="preserve">27-CR-21-15730</t>
  </si>
  <si>
    <t xml:space="preserve">27-CR-22-21790</t>
  </si>
  <si>
    <t xml:space="preserve">Sidney Denyell Moseley</t>
  </si>
  <si>
    <t xml:space="preserve">Sidney Moseley</t>
  </si>
  <si>
    <t xml:space="preserve">27-CR-23-16049</t>
  </si>
  <si>
    <t xml:space="preserve">27-CR-22-19154</t>
  </si>
  <si>
    <t xml:space="preserve">Sylvester Nelson White</t>
  </si>
  <si>
    <t xml:space="preserve">Sylvester White</t>
  </si>
  <si>
    <t xml:space="preserve">Traffic - Reckless driving; Drives Consciously Disregarding a Substantial or Unjustiﬁable Risk</t>
  </si>
  <si>
    <t xml:space="preserve">27-CR-22-24772</t>
  </si>
  <si>
    <t xml:space="preserve">27-CR-23-18082</t>
  </si>
  <si>
    <t xml:space="preserve">TAKEELA GENEVA CHURCHER</t>
  </si>
  <si>
    <t xml:space="preserve">TAKEELA CHURCHER</t>
  </si>
  <si>
    <t xml:space="preserve">27-CR-24-5217</t>
  </si>
  <si>
    <t xml:space="preserve">27-CR-24-19110</t>
  </si>
  <si>
    <t xml:space="preserve">TALIB EFRAIN-DIAZ ROMEO TAYLOR-BEY</t>
  </si>
  <si>
    <t xml:space="preserve">TALIB TAYLOR-BEY</t>
  </si>
  <si>
    <t xml:space="preserve">TRANSIT CRIME - ENGAGE IN DISORDERLY CONDU</t>
  </si>
  <si>
    <t xml:space="preserve">609.855.3a(a)(6)</t>
  </si>
  <si>
    <t xml:space="preserve">27-CR-24-21263</t>
  </si>
  <si>
    <t xml:space="preserve">Talib Romeo Taylor-Bey, Jr.</t>
  </si>
  <si>
    <t xml:space="preserve">27-CR-23-13669</t>
  </si>
  <si>
    <t xml:space="preserve">TIRON PATRICK BEANE</t>
  </si>
  <si>
    <t xml:space="preserve">TIRON BEANE</t>
  </si>
  <si>
    <t xml:space="preserve">27-CR-23-16289</t>
  </si>
  <si>
    <t xml:space="preserve">27-CR-24-8500</t>
  </si>
  <si>
    <t xml:space="preserve">27-CR-21-19244</t>
  </si>
  <si>
    <t xml:space="preserve">TORMEL LAVONTE WILLIAMS</t>
  </si>
  <si>
    <t xml:space="preserve">TORMEL WILLIAMS</t>
  </si>
  <si>
    <t xml:space="preserve">27-CR-22-8183</t>
  </si>
  <si>
    <t xml:space="preserve">609.224.2(b)</t>
  </si>
  <si>
    <t xml:space="preserve">27-CR-21-19880</t>
  </si>
  <si>
    <t xml:space="preserve">Telicia Antionette Hazley</t>
  </si>
  <si>
    <t xml:space="preserve">Telicia Hazley</t>
  </si>
  <si>
    <t xml:space="preserve">27-CR-22-10458</t>
  </si>
  <si>
    <t xml:space="preserve">Telicia Antoinette Hazley</t>
  </si>
  <si>
    <t xml:space="preserve">624.7181.2 - Carry BB Gun in Public</t>
  </si>
  <si>
    <t xml:space="preserve">624.7181.2</t>
  </si>
  <si>
    <t xml:space="preserve">27-CR-24-21448</t>
  </si>
  <si>
    <t xml:space="preserve">27-CR-20-23458</t>
  </si>
  <si>
    <t xml:space="preserve">Txu Yang</t>
  </si>
  <si>
    <t xml:space="preserve">GM Obstruct Legal Process-Interfere w/Peace Oﬃcer</t>
  </si>
  <si>
    <t xml:space="preserve">27-CR-23-2866</t>
  </si>
  <si>
    <t xml:space="preserve">27-CR-21-10806</t>
  </si>
  <si>
    <t xml:space="preserve">Vanessia Nicole Wingo</t>
  </si>
  <si>
    <t xml:space="preserve">Vanessia Wingo</t>
  </si>
  <si>
    <t xml:space="preserve">27-CR-22-25544</t>
  </si>
  <si>
    <t xml:space="preserve">27-CR-22-4874</t>
  </si>
  <si>
    <t xml:space="preserve">WAYNE SHELLDON MOORE</t>
  </si>
  <si>
    <t xml:space="preserve">WAYNE MOORE</t>
  </si>
  <si>
    <t xml:space="preserve">DOMESTIC ASSAULT-MISDEMEANOR-INTENTIONALLY INFLICTS/ATTEMPTS TO INFLICT BODILY HARM</t>
  </si>
  <si>
    <t xml:space="preserve">27-CR-22-21147</t>
  </si>
  <si>
    <t xml:space="preserve">Winter Rose Smith</t>
  </si>
  <si>
    <t xml:space="preserve">Winter Smith</t>
  </si>
  <si>
    <t xml:space="preserve">27-CR-23-6750</t>
  </si>
  <si>
    <t xml:space="preserve">518B.01.14(a)</t>
  </si>
  <si>
    <t xml:space="preserve">Domestic Abuse - Violate Order for Protection</t>
  </si>
  <si>
    <t xml:space="preserve">27-CR-24-8763</t>
  </si>
  <si>
    <t xml:space="preserve">AARON JAMES COTTON</t>
  </si>
  <si>
    <t xml:space="preserve">AARON COTTON</t>
  </si>
  <si>
    <t xml:space="preserve">152.022.1(1)</t>
  </si>
  <si>
    <t xml:space="preserve">27-CR-22-13874</t>
  </si>
  <si>
    <t xml:space="preserve">ABDOURAHMAN JALLOH</t>
  </si>
  <si>
    <t xml:space="preserve">27-CR-24-10247</t>
  </si>
  <si>
    <t xml:space="preserve">AHKIAM MONTRELL HENDRICK</t>
  </si>
  <si>
    <t xml:space="preserve">AHKIAM HENDRICK</t>
  </si>
  <si>
    <t xml:space="preserve">27-CR-23-23930</t>
  </si>
  <si>
    <t xml:space="preserve">ALEXANDER COLE HOUSTON</t>
  </si>
  <si>
    <t xml:space="preserve">ALEXANDER HOUSTON</t>
  </si>
  <si>
    <t xml:space="preserve">27-CR-24-17174</t>
  </si>
  <si>
    <t xml:space="preserve">ALFREDO IVAN DEL BOSQUE</t>
  </si>
  <si>
    <t xml:space="preserve">ALFREDO BOSQUE</t>
  </si>
  <si>
    <t xml:space="preserve">27-CR-23-12365</t>
  </si>
  <si>
    <t xml:space="preserve">ALONZO LEE FREEMAN</t>
  </si>
  <si>
    <t xml:space="preserve">ALONZO FREEMAN</t>
  </si>
  <si>
    <t xml:space="preserve">27-CR-21-1213</t>
  </si>
  <si>
    <t xml:space="preserve">AMARTA DEVON TRAXLER</t>
  </si>
  <si>
    <t xml:space="preserve">AMARTA TRAXLER</t>
  </si>
  <si>
    <t xml:space="preserve">27-CR-22-22403</t>
  </si>
  <si>
    <t xml:space="preserve">AMBER ROSE ORTLEPP</t>
  </si>
  <si>
    <t xml:space="preserve">AMBER ORTLEPP</t>
  </si>
  <si>
    <t xml:space="preserve">27-CR-23-1852</t>
  </si>
  <si>
    <t xml:space="preserve">AMELIA MARY SAUNDERS</t>
  </si>
  <si>
    <t xml:space="preserve">AMELIA SAUNDERS</t>
  </si>
  <si>
    <t xml:space="preserve">Drugs - Aggravated Controlled Substance Crime 1st Degree and Firearm</t>
  </si>
  <si>
    <t xml:space="preserve">152.021.2b(1)</t>
  </si>
  <si>
    <t xml:space="preserve">Firearm-Serial Number-Receive/Possess With No Serial Number</t>
  </si>
  <si>
    <t xml:space="preserve">609.66.1g(a)(1)</t>
  </si>
  <si>
    <t xml:space="preserve">27-CR-21-15969</t>
  </si>
  <si>
    <t xml:space="preserve">ANDREW TERRELL DAVIS</t>
  </si>
  <si>
    <t xml:space="preserve">ANDREW DAVIS</t>
  </si>
  <si>
    <t xml:space="preserve">27-CR-22-13879</t>
  </si>
  <si>
    <t xml:space="preserve">ANGEL CHEREAN ARMSTRONG</t>
  </si>
  <si>
    <t xml:space="preserve">ANGEL ARMSTRONG</t>
  </si>
  <si>
    <t xml:space="preserve">27-CR-23-15952</t>
  </si>
  <si>
    <t xml:space="preserve">ANITRA ROSE BEAULIEU</t>
  </si>
  <si>
    <t xml:space="preserve">ANITRA BEAULIEU</t>
  </si>
  <si>
    <t xml:space="preserve">152.025.1(1)</t>
  </si>
  <si>
    <t xml:space="preserve">27-CR-22-19899</t>
  </si>
  <si>
    <t xml:space="preserve">ANIYA CLARICE JONES</t>
  </si>
  <si>
    <t xml:space="preserve">ANIYA JONES</t>
  </si>
  <si>
    <t xml:space="preserve">27-CR-23-16026</t>
  </si>
  <si>
    <t xml:space="preserve">ANTHONY NEMO DAUFELT</t>
  </si>
  <si>
    <t xml:space="preserve">ANTHONY DAUFELT</t>
  </si>
  <si>
    <t xml:space="preserve">27-CR-25-3856</t>
  </si>
  <si>
    <t xml:space="preserve">ARIANNA MICHELLE KERANEN</t>
  </si>
  <si>
    <t xml:space="preserve">ARIANNA KERANEN</t>
  </si>
  <si>
    <t xml:space="preserve">27-CR-24-11987</t>
  </si>
  <si>
    <t xml:space="preserve">ASHLIE DANIELLE BENSON</t>
  </si>
  <si>
    <t xml:space="preserve">ASHLIE BENSON</t>
  </si>
  <si>
    <t xml:space="preserve">27-CR-24-23112</t>
  </si>
  <si>
    <t xml:space="preserve">AYAZ AZIZOV</t>
  </si>
  <si>
    <t xml:space="preserve">Criminal Sex Conduct-1st Degree-Penetration-Victim 13-15 - Position of Authority</t>
  </si>
  <si>
    <t xml:space="preserve">609.342.1(b)</t>
  </si>
  <si>
    <t xml:space="preserve">27-CR-22-23607</t>
  </si>
  <si>
    <t xml:space="preserve">Aki N Mulbah</t>
  </si>
  <si>
    <t xml:space="preserve">Aki Mulbah</t>
  </si>
  <si>
    <t xml:space="preserve">Theft-By Swindle</t>
  </si>
  <si>
    <t xml:space="preserve">27-CR-24-25429</t>
  </si>
  <si>
    <t xml:space="preserve">Amanda Lynn Grant</t>
  </si>
  <si>
    <t xml:space="preserve">Amanda Grant</t>
  </si>
  <si>
    <t xml:space="preserve">27-CR-22-20247</t>
  </si>
  <si>
    <t xml:space="preserve">Andreas Thomas Sherman</t>
  </si>
  <si>
    <t xml:space="preserve">Andreas Sherman</t>
  </si>
  <si>
    <t xml:space="preserve">27-CR-23-14981</t>
  </si>
  <si>
    <t xml:space="preserve">Angel Lawanda Clark</t>
  </si>
  <si>
    <t xml:space="preserve">Angel Clark</t>
  </si>
  <si>
    <t xml:space="preserve">27-CR-22-22413</t>
  </si>
  <si>
    <t xml:space="preserve">BENJAMIN JOSEPH CHANDLER</t>
  </si>
  <si>
    <t xml:space="preserve">BENJAMIN CHANDLER</t>
  </si>
  <si>
    <t xml:space="preserve">27-CR-24-23485</t>
  </si>
  <si>
    <t xml:space="preserve">BENJAMIN SANFRID MAY</t>
  </si>
  <si>
    <t xml:space="preserve">BENJAMIN MAY</t>
  </si>
  <si>
    <t xml:space="preserve">Extradition, Detainers, Arrest, Bail - Arrest Without Warrant</t>
  </si>
  <si>
    <t xml:space="preserve">Extradition waived</t>
  </si>
  <si>
    <t xml:space="preserve">27-CR-22-18231</t>
  </si>
  <si>
    <t xml:space="preserve">BHUMIKA LISBON</t>
  </si>
  <si>
    <t xml:space="preserve">27-CR-24-21265</t>
  </si>
  <si>
    <t xml:space="preserve">BOBBY JAMES JACKSON, Sr.</t>
  </si>
  <si>
    <t xml:space="preserve">BOBBY JACKSON</t>
  </si>
  <si>
    <t xml:space="preserve">27-CR-22-9710</t>
  </si>
  <si>
    <t xml:space="preserve">BRADY JOSEPH GILLIS</t>
  </si>
  <si>
    <t xml:space="preserve">BRADY GILLIS</t>
  </si>
  <si>
    <t xml:space="preserve">27-CR-23-14304</t>
  </si>
  <si>
    <t xml:space="preserve">BRANDI LYNN NELSON</t>
  </si>
  <si>
    <t xml:space="preserve">BRANDI NELSON</t>
  </si>
  <si>
    <t xml:space="preserve">27-CR-23-9329</t>
  </si>
  <si>
    <t xml:space="preserve">BRANDY NICOLE MOORE</t>
  </si>
  <si>
    <t xml:space="preserve">BRANDY MOORE</t>
  </si>
  <si>
    <t xml:space="preserve">Malicious Punishment of a Child</t>
  </si>
  <si>
    <t xml:space="preserve">609.377.1</t>
  </si>
  <si>
    <t xml:space="preserve">27-CR-22-6503</t>
  </si>
  <si>
    <t xml:space="preserve">Beatriz Garcia</t>
  </si>
  <si>
    <t xml:space="preserve">Domestic Assault-GM-Subsequent Violation</t>
  </si>
  <si>
    <t xml:space="preserve">27-CR-20-20184</t>
  </si>
  <si>
    <t xml:space="preserve">Bernard Augusta Mack</t>
  </si>
  <si>
    <t xml:space="preserve">Bernard Mack</t>
  </si>
  <si>
    <t xml:space="preserve">27-CR-22-9598</t>
  </si>
  <si>
    <t xml:space="preserve">Bianca McCray</t>
  </si>
  <si>
    <t xml:space="preserve">27-CR-24-10285</t>
  </si>
  <si>
    <t xml:space="preserve">Brandon James Shaugobay</t>
  </si>
  <si>
    <t xml:space="preserve">Brandon Shaugobay</t>
  </si>
  <si>
    <t xml:space="preserve">27-CR-24-21523</t>
  </si>
  <si>
    <t xml:space="preserve">Brendan John Jacobs</t>
  </si>
  <si>
    <t xml:space="preserve">Brendan Jacobs</t>
  </si>
  <si>
    <t xml:space="preserve">27-CR-22-9843</t>
  </si>
  <si>
    <t xml:space="preserve">Brooke Amber Memene</t>
  </si>
  <si>
    <t xml:space="preserve">Brooke Memene</t>
  </si>
  <si>
    <t xml:space="preserve">27-CR-22-24618</t>
  </si>
  <si>
    <t xml:space="preserve">CALEB JOHN ANDERSON</t>
  </si>
  <si>
    <t xml:space="preserve">CALEB ANDERSON</t>
  </si>
  <si>
    <t xml:space="preserve">27-CR-24-12137</t>
  </si>
  <si>
    <t xml:space="preserve">CALENA ESTELLE DAVIS</t>
  </si>
  <si>
    <t xml:space="preserve">CALENA DAVIS</t>
  </si>
  <si>
    <t xml:space="preserve">27-CR-22-22484</t>
  </si>
  <si>
    <t xml:space="preserve">CAMOREAY LASHUD PROWELL</t>
  </si>
  <si>
    <t xml:space="preserve">CAMOREAY PROWELL</t>
  </si>
  <si>
    <t xml:space="preserve">27-CR-24-10524</t>
  </si>
  <si>
    <t xml:space="preserve">CASH MONEY MOORE</t>
  </si>
  <si>
    <t xml:space="preserve">CASH MOORE</t>
  </si>
  <si>
    <t xml:space="preserve">27-CR-24-19887</t>
  </si>
  <si>
    <t xml:space="preserve">CELESTINE LEONARD</t>
  </si>
  <si>
    <t xml:space="preserve">Insurance Fraud-Present False Representation/Conceals Facts-Claim for Payment</t>
  </si>
  <si>
    <t xml:space="preserve">609.611.1(a)(2)</t>
  </si>
  <si>
    <t xml:space="preserve">27-CR-21-1440</t>
  </si>
  <si>
    <t xml:space="preserve">CHARLES KOMBA FILLIE</t>
  </si>
  <si>
    <t xml:space="preserve">CHARLES FILLIE</t>
  </si>
  <si>
    <t xml:space="preserve">Drugs - 5th Degree - Sale - Marijuana mixture except small amount of marijuana with no remuneration</t>
  </si>
  <si>
    <t xml:space="preserve">27-CR-22-22395</t>
  </si>
  <si>
    <t xml:space="preserve">CHARLES JEFFERY PETERSEN</t>
  </si>
  <si>
    <t xml:space="preserve">CHARLES PETERSEN</t>
  </si>
  <si>
    <t xml:space="preserve">27-CR-22-17145</t>
  </si>
  <si>
    <t xml:space="preserve">CHERYL ELIZABETH SAGATAW</t>
  </si>
  <si>
    <t xml:space="preserve">CHERYL SAGATAW</t>
  </si>
  <si>
    <t xml:space="preserve">27-CR-23-9292</t>
  </si>
  <si>
    <t xml:space="preserve">CHRISTOPHER BURNETT</t>
  </si>
  <si>
    <t xml:space="preserve">27-CR-23-21644</t>
  </si>
  <si>
    <t xml:space="preserve">COLTON RICHARD TURNEY</t>
  </si>
  <si>
    <t xml:space="preserve">COLTON TURNEY</t>
  </si>
  <si>
    <t xml:space="preserve">27-CR-24-1806</t>
  </si>
  <si>
    <t xml:space="preserve">CURTIS DION PERRY STANIFER</t>
  </si>
  <si>
    <t xml:space="preserve">CURTIS STANIFER</t>
  </si>
  <si>
    <t xml:space="preserve">Theft-Indiﬀerent to Owner Rights</t>
  </si>
  <si>
    <t xml:space="preserve">609.52.2(a)(5)(i)</t>
  </si>
  <si>
    <t xml:space="preserve">27-CR-23-24980</t>
  </si>
  <si>
    <t xml:space="preserve">Calista Lilly Barnes</t>
  </si>
  <si>
    <t xml:space="preserve">Calista Barnes</t>
  </si>
  <si>
    <t xml:space="preserve">27-CR-23-16048</t>
  </si>
  <si>
    <t xml:space="preserve">Cassy Marie Hoven</t>
  </si>
  <si>
    <t xml:space="preserve">Cassy Hoven</t>
  </si>
  <si>
    <t xml:space="preserve">27-CR-24-25955</t>
  </si>
  <si>
    <t xml:space="preserve">Catelin Beth Clobes</t>
  </si>
  <si>
    <t xml:space="preserve">Catelin Clobes</t>
  </si>
  <si>
    <t xml:space="preserve">27-CR-22-22274</t>
  </si>
  <si>
    <t xml:space="preserve">Chanel Christine Segelstrom</t>
  </si>
  <si>
    <t xml:space="preserve">Chanel Segelstrom</t>
  </si>
  <si>
    <t xml:space="preserve">27-CR-23-26657</t>
  </si>
  <si>
    <t xml:space="preserve">Chester Justin Dale</t>
  </si>
  <si>
    <t xml:space="preserve">Chester Dale</t>
  </si>
  <si>
    <t xml:space="preserve">27-CR-23-19022</t>
  </si>
  <si>
    <t xml:space="preserve">Christine Gabrielle Ballinger</t>
  </si>
  <si>
    <t xml:space="preserve">Christine Ballinger</t>
  </si>
  <si>
    <t xml:space="preserve">27-CR-22-24642</t>
  </si>
  <si>
    <t xml:space="preserve">Clifton Dawayne Latimore Ingram</t>
  </si>
  <si>
    <t xml:space="preserve">Clifton Ingram</t>
  </si>
  <si>
    <t xml:space="preserve">27-CR-23-16291</t>
  </si>
  <si>
    <t xml:space="preserve">Cody Terrance Maznio</t>
  </si>
  <si>
    <t xml:space="preserve">Cody Maznio</t>
  </si>
  <si>
    <t xml:space="preserve">27-CR-24-3526</t>
  </si>
  <si>
    <t xml:space="preserve">Cole Micheal Freeman</t>
  </si>
  <si>
    <t xml:space="preserve">Cole Freeman</t>
  </si>
  <si>
    <t xml:space="preserve">27-CR-23-13596</t>
  </si>
  <si>
    <t xml:space="preserve">Cyrus Deondre Moore-Brown</t>
  </si>
  <si>
    <t xml:space="preserve">Cyrus Moore-Brown</t>
  </si>
  <si>
    <t xml:space="preserve">27-CR-22-24513</t>
  </si>
  <si>
    <t xml:space="preserve">DAMON ARTESSE GUY</t>
  </si>
  <si>
    <t xml:space="preserve">DAMON GUY</t>
  </si>
  <si>
    <t xml:space="preserve">27-CR-20-21962</t>
  </si>
  <si>
    <t xml:space="preserve">DANIEL PAUL ANDERSON</t>
  </si>
  <si>
    <t xml:space="preserve">DANIEL ANDERSON</t>
  </si>
  <si>
    <t xml:space="preserve">DWI - OPERATE MOTOR VEHICLE UNDER INFLUENCE OF ANY AMOUNT SCHEDULE I/II DRUGS - NOT</t>
  </si>
  <si>
    <t xml:space="preserve">27-CR-23-27575</t>
  </si>
  <si>
    <t xml:space="preserve">DANIEL JOHN SCHEPERS</t>
  </si>
  <si>
    <t xml:space="preserve">DANIEL SCHEPERS</t>
  </si>
  <si>
    <t xml:space="preserve">Mail Theft-Intentionally Removes Mail Addressed to Another without Claim of Right</t>
  </si>
  <si>
    <t xml:space="preserve">609.529.2(4)</t>
  </si>
  <si>
    <t xml:space="preserve">27-CR-22-12386</t>
  </si>
  <si>
    <t xml:space="preserve">DANIEL LINDSAY VALLACHER</t>
  </si>
  <si>
    <t xml:space="preserve">DANIEL VALLACHER</t>
  </si>
  <si>
    <t xml:space="preserve">Theft-Leased or Rented Personal Property-Does Not Return Property</t>
  </si>
  <si>
    <t xml:space="preserve">609.52.2(a)(9)(iii)</t>
  </si>
  <si>
    <t xml:space="preserve">27-CR-25-10317</t>
  </si>
  <si>
    <t xml:space="preserve">DANIEL ROBERT WILLKOM</t>
  </si>
  <si>
    <t xml:space="preserve">DANIEL WILLKOM</t>
  </si>
  <si>
    <t xml:space="preserve">27-CR-22-19897</t>
  </si>
  <si>
    <t xml:space="preserve">DANIELLE RENEE CAMERON</t>
  </si>
  <si>
    <t xml:space="preserve">DANIELLE CAMERON</t>
  </si>
  <si>
    <t xml:space="preserve">Identity Theft-Transfers/Possesses/Uses Identity of Other Person</t>
  </si>
  <si>
    <t xml:space="preserve">27-CR-22-20241</t>
  </si>
  <si>
    <t xml:space="preserve">DAQUAVIUS CHAVELE D DICKENS</t>
  </si>
  <si>
    <t xml:space="preserve">DAQUAVIUS DICKENS</t>
  </si>
  <si>
    <t xml:space="preserve">27-CR-24-10218</t>
  </si>
  <si>
    <t xml:space="preserve">DARWING ALEXIS NAVARRETE COCOM</t>
  </si>
  <si>
    <t xml:space="preserve">DARWING COCOM</t>
  </si>
  <si>
    <t xml:space="preserve">27-CR-22-17803</t>
  </si>
  <si>
    <t xml:space="preserve">DAVID CHARLES BAKER</t>
  </si>
  <si>
    <t xml:space="preserve">DAVID BAKER</t>
  </si>
  <si>
    <t xml:space="preserve">27-CR-25-7656</t>
  </si>
  <si>
    <t xml:space="preserve">DAVID STUART HOBBS</t>
  </si>
  <si>
    <t xml:space="preserve">DAVID HOBBS</t>
  </si>
  <si>
    <t xml:space="preserve">Criminal Sexual Conduct - 5th Degree - Nonconsensual sexual contact</t>
  </si>
  <si>
    <t xml:space="preserve">Murder - 3rd Degree - Sell/Give/Distribute Controlled Substance - Schedules 1 &amp; 2</t>
  </si>
  <si>
    <t xml:space="preserve">609.195(b)</t>
  </si>
  <si>
    <t xml:space="preserve">27-CR-23-3566</t>
  </si>
  <si>
    <t xml:space="preserve">DENISE YVONNE JONES</t>
  </si>
  <si>
    <t xml:space="preserve">DENISE JONES</t>
  </si>
  <si>
    <t xml:space="preserve">27-CR-22-16671</t>
  </si>
  <si>
    <t xml:space="preserve">DEON MARCUS LOMAX</t>
  </si>
  <si>
    <t xml:space="preserve">DEON LOMAX</t>
  </si>
  <si>
    <t xml:space="preserve">27-CR-24-22354</t>
  </si>
  <si>
    <t xml:space="preserve">DEONDRE LUCUS JEFFERSON</t>
  </si>
  <si>
    <t xml:space="preserve">DEONDRE JEFFERSON</t>
  </si>
  <si>
    <t xml:space="preserve">27-CR-22-20653</t>
  </si>
  <si>
    <t xml:space="preserve">DERRISE RONDALE FLOWERS</t>
  </si>
  <si>
    <t xml:space="preserve">DERRISE FLOWERS</t>
  </si>
  <si>
    <t xml:space="preserve">27-CR-23-14626</t>
  </si>
  <si>
    <t xml:space="preserve">DEVONTE JOSEPH WOODLEY</t>
  </si>
  <si>
    <t xml:space="preserve">DEVONTE WOODLEY</t>
  </si>
  <si>
    <t xml:space="preserve">Theft by False Representation (More Than $5,000)</t>
  </si>
  <si>
    <t xml:space="preserve">27-CR-23-5616</t>
  </si>
  <si>
    <t xml:space="preserve">DONALD LEE WILEY</t>
  </si>
  <si>
    <t xml:space="preserve">DONALD WILEY</t>
  </si>
  <si>
    <t xml:space="preserve">27-CR-23-295</t>
  </si>
  <si>
    <t xml:space="preserve">DONAVAN STARLAN MOUNTAIN</t>
  </si>
  <si>
    <t xml:space="preserve">DONAVAN MOUNTAIN</t>
  </si>
  <si>
    <t xml:space="preserve">27-CR-22-18218</t>
  </si>
  <si>
    <t xml:space="preserve">DUSTIN PAUL BEAR HEELS</t>
  </si>
  <si>
    <t xml:space="preserve">DUSTIN HEELS</t>
  </si>
  <si>
    <t xml:space="preserve">27-CR-23-27364</t>
  </si>
  <si>
    <t xml:space="preserve">DWAYNE CURTIS STARR</t>
  </si>
  <si>
    <t xml:space="preserve">DWAYNE STARR</t>
  </si>
  <si>
    <t xml:space="preserve">27-CR-23-1257</t>
  </si>
  <si>
    <t xml:space="preserve">DWEH MARTIN</t>
  </si>
  <si>
    <t xml:space="preserve">27-CR-24-5173</t>
  </si>
  <si>
    <t xml:space="preserve">DYLAN JAMES NESTOR</t>
  </si>
  <si>
    <t xml:space="preserve">DYLAN NESTOR</t>
  </si>
  <si>
    <t xml:space="preserve">27-CR-23-2430</t>
  </si>
  <si>
    <t xml:space="preserve">Damian Michael Porter</t>
  </si>
  <si>
    <t xml:space="preserve">Damian Porter</t>
  </si>
  <si>
    <t xml:space="preserve">27-CR-24-14574</t>
  </si>
  <si>
    <t xml:space="preserve">Damian Randel Thompson</t>
  </si>
  <si>
    <t xml:space="preserve">Damian Thompson</t>
  </si>
  <si>
    <t xml:space="preserve">27-CR-21-19210</t>
  </si>
  <si>
    <t xml:space="preserve">David Deshawn Adams</t>
  </si>
  <si>
    <t xml:space="preserve">David Adams</t>
  </si>
  <si>
    <t xml:space="preserve">27-CR-24-25953</t>
  </si>
  <si>
    <t xml:space="preserve">David Lashawn Holmes</t>
  </si>
  <si>
    <t xml:space="preserve">David Holmes</t>
  </si>
  <si>
    <t xml:space="preserve">27-CR-24-11624</t>
  </si>
  <si>
    <t xml:space="preserve">David Grant London</t>
  </si>
  <si>
    <t xml:space="preserve">David London</t>
  </si>
  <si>
    <t xml:space="preserve">27-CR-23-6164</t>
  </si>
  <si>
    <t xml:space="preserve">David Antonio Gonzales Rivas</t>
  </si>
  <si>
    <t xml:space="preserve">David Rivas</t>
  </si>
  <si>
    <t xml:space="preserve">27-CR-22-22391</t>
  </si>
  <si>
    <t xml:space="preserve">Dayvion Tyrone Brown</t>
  </si>
  <si>
    <t xml:space="preserve">Dayvion Brown</t>
  </si>
  <si>
    <t xml:space="preserve">27-CR-22-1518</t>
  </si>
  <si>
    <t xml:space="preserve">DeShenna Latoya Jackson</t>
  </si>
  <si>
    <t xml:space="preserve">DeShenna Jackson</t>
  </si>
  <si>
    <t xml:space="preserve">27-CR-24-10541</t>
  </si>
  <si>
    <t xml:space="preserve">Delajuante Romel Moore</t>
  </si>
  <si>
    <t xml:space="preserve">Delajuante Moore</t>
  </si>
  <si>
    <t xml:space="preserve">27-CR-25-9863</t>
  </si>
  <si>
    <t xml:space="preserve">Deonta Martez Yarborough</t>
  </si>
  <si>
    <t xml:space="preserve">Deonta Yarborough</t>
  </si>
  <si>
    <t xml:space="preserve">27-CR-22-22402</t>
  </si>
  <si>
    <t xml:space="preserve">Derrik Wesley Halland</t>
  </si>
  <si>
    <t xml:space="preserve">Derrik Halland</t>
  </si>
  <si>
    <t xml:space="preserve">27-CR-24-10558</t>
  </si>
  <si>
    <t xml:space="preserve">Dontrell Lamont Williams</t>
  </si>
  <si>
    <t xml:space="preserve">Dontrell Williams</t>
  </si>
  <si>
    <t xml:space="preserve">27-CR-23-10924</t>
  </si>
  <si>
    <t xml:space="preserve">Dustin Lee Weber</t>
  </si>
  <si>
    <t xml:space="preserve">Dustin Weber</t>
  </si>
  <si>
    <t xml:space="preserve">27-CR-19-27574</t>
  </si>
  <si>
    <t xml:space="preserve">ELIZABETH MARIE BIGBEAR</t>
  </si>
  <si>
    <t xml:space="preserve">ELIZABETH BIGBEAR</t>
  </si>
  <si>
    <t xml:space="preserve">27-CR-23-11941</t>
  </si>
  <si>
    <t xml:space="preserve">ELIZABETH REYES</t>
  </si>
  <si>
    <t xml:space="preserve">Drugs - 3rd Degree - Sale 5 Kilos or More Marijuana Mixture or Tetrahydrocannabinols</t>
  </si>
  <si>
    <t xml:space="preserve">152.023.1(5)</t>
  </si>
  <si>
    <t xml:space="preserve">152.023.2(a)(5)</t>
  </si>
  <si>
    <t xml:space="preserve">27-CR-24-10556</t>
  </si>
  <si>
    <t xml:space="preserve">EMEAL DUMAS, Jr.</t>
  </si>
  <si>
    <t xml:space="preserve">EMEAL DUMAS</t>
  </si>
  <si>
    <t xml:space="preserve">27-CR-23-21911</t>
  </si>
  <si>
    <t xml:space="preserve">ERIC DEAN HAWKINS</t>
  </si>
  <si>
    <t xml:space="preserve">ERIC HAWKINS</t>
  </si>
  <si>
    <t xml:space="preserve">27-CR-22-5303</t>
  </si>
  <si>
    <t xml:space="preserve">ERICA SHAMEKA ROBERTS</t>
  </si>
  <si>
    <t xml:space="preserve">ERICA ROBERTS</t>
  </si>
  <si>
    <t xml:space="preserve">27-CR-22-8829</t>
  </si>
  <si>
    <t xml:space="preserve">ERNEST MICHAEL EVANS</t>
  </si>
  <si>
    <t xml:space="preserve">ERNEST EVANS</t>
  </si>
  <si>
    <t xml:space="preserve">27-CR-24-5454</t>
  </si>
  <si>
    <t xml:space="preserve">ESPERANZA RAE HARDING</t>
  </si>
  <si>
    <t xml:space="preserve">ESPERANZA HARDING</t>
  </si>
  <si>
    <t xml:space="preserve">27-CR-23-21822</t>
  </si>
  <si>
    <t xml:space="preserve">ESSAM ABDUR RAHIM DRINKARD</t>
  </si>
  <si>
    <t xml:space="preserve">ESSAM DRINKARD</t>
  </si>
  <si>
    <t xml:space="preserve">Counterfeited Intellectual Property-Manufacture/Distribute/Sale/Possess w/ Intent</t>
  </si>
  <si>
    <t xml:space="preserve">609.895.2</t>
  </si>
  <si>
    <t xml:space="preserve">27-CR-25-10301</t>
  </si>
  <si>
    <t xml:space="preserve">EUGENE SCOTT HAFSLUND</t>
  </si>
  <si>
    <t xml:space="preserve">EUGENE HAFSLUND</t>
  </si>
  <si>
    <t xml:space="preserve">27-CR-22-20129</t>
  </si>
  <si>
    <t xml:space="preserve">EVANS OREMO MORUMBWA</t>
  </si>
  <si>
    <t xml:space="preserve">EVANS MORUMBWA</t>
  </si>
  <si>
    <t xml:space="preserve">27-CR-23-15230</t>
  </si>
  <si>
    <t xml:space="preserve">Edmund Isaiah Pudlik</t>
  </si>
  <si>
    <t xml:space="preserve">Edmund Pudlik</t>
  </si>
  <si>
    <t xml:space="preserve">27-CR-19-11281</t>
  </si>
  <si>
    <t xml:space="preserve">Efren Bustamante</t>
  </si>
  <si>
    <t xml:space="preserve">27-CR-23-543</t>
  </si>
  <si>
    <t xml:space="preserve">Elizabeth Denise Lemke Smaby</t>
  </si>
  <si>
    <t xml:space="preserve">Elizabeth Smaby</t>
  </si>
  <si>
    <t xml:space="preserve">27-CR-22-20995</t>
  </si>
  <si>
    <t xml:space="preserve">Erick Kevon Chessier</t>
  </si>
  <si>
    <t xml:space="preserve">Erick Chessier</t>
  </si>
  <si>
    <t xml:space="preserve">27-CR-23-19024</t>
  </si>
  <si>
    <t xml:space="preserve">FRANCISCO ALBERTO VILOMAR</t>
  </si>
  <si>
    <t xml:space="preserve">FRANCISCO VILOMAR</t>
  </si>
  <si>
    <t xml:space="preserve">Gross Misdemeanor Providing False Name of True Person</t>
  </si>
  <si>
    <t xml:space="preserve">27-CR-24-15444</t>
  </si>
  <si>
    <t xml:space="preserve">Fernando Rafael Romero</t>
  </si>
  <si>
    <t xml:space="preserve">Fernando Romero</t>
  </si>
  <si>
    <t xml:space="preserve">27-CR-24-9972</t>
  </si>
  <si>
    <t xml:space="preserve">GABRIEL SOLOMON CURRY</t>
  </si>
  <si>
    <t xml:space="preserve">GABRIEL CURRY</t>
  </si>
  <si>
    <t xml:space="preserve">Extradition ordered</t>
  </si>
  <si>
    <t xml:space="preserve">27-CR-25-9775</t>
  </si>
  <si>
    <t xml:space="preserve">GOLDIE L VAUGHN</t>
  </si>
  <si>
    <t xml:space="preserve">GOLDIE VAUGHN</t>
  </si>
  <si>
    <t xml:space="preserve">27-CR-24-9192</t>
  </si>
  <si>
    <t xml:space="preserve">GULLIT MAGN NYANG</t>
  </si>
  <si>
    <t xml:space="preserve">GULLIT NYANG</t>
  </si>
  <si>
    <t xml:space="preserve">27-CR-23-14984</t>
  </si>
  <si>
    <t xml:space="preserve">GUSTAVO CAMPOS-BUENOSAIRES</t>
  </si>
  <si>
    <t xml:space="preserve">27-CR-23-21073</t>
  </si>
  <si>
    <t xml:space="preserve">Gary Wayne Wright</t>
  </si>
  <si>
    <t xml:space="preserve">Gary Wright</t>
  </si>
  <si>
    <t xml:space="preserve">27-CR-23-27546</t>
  </si>
  <si>
    <t xml:space="preserve">Guy Thomas SunRhodes</t>
  </si>
  <si>
    <t xml:space="preserve">Guy SunRhodes</t>
  </si>
  <si>
    <t xml:space="preserve">27-CR-22-21398</t>
  </si>
  <si>
    <t xml:space="preserve">HALEY LYNN CALLAHAN</t>
  </si>
  <si>
    <t xml:space="preserve">HALEY CALLAHAN</t>
  </si>
  <si>
    <t xml:space="preserve">27-CR-22-20272</t>
  </si>
  <si>
    <t xml:space="preserve">HANAN ALI HUSSEIN</t>
  </si>
  <si>
    <t xml:space="preserve">HANAN HUSSEIN</t>
  </si>
  <si>
    <t xml:space="preserve">Endanger Child-Situation Could Cause Harm or Death-Results Sub Harm Physical/Emot Health-F</t>
  </si>
  <si>
    <t xml:space="preserve">609.2113.2(2)(ii)</t>
  </si>
  <si>
    <t xml:space="preserve">27-CR-24-10523</t>
  </si>
  <si>
    <t xml:space="preserve">IRINEO ISMAEL SEVERIANO</t>
  </si>
  <si>
    <t xml:space="preserve">IRINEO SEVERIANO</t>
  </si>
  <si>
    <t xml:space="preserve">Criminal Sexual Conduct - 3rd Degree - Penetration - Victim mentally impaired/physically helpless</t>
  </si>
  <si>
    <t xml:space="preserve">609.344.1(b)</t>
  </si>
  <si>
    <t xml:space="preserve">27-CR-23-13302</t>
  </si>
  <si>
    <t xml:space="preserve">ISAIAH CURTIS JENKINS</t>
  </si>
  <si>
    <t xml:space="preserve">ISAIAH JENKINS</t>
  </si>
  <si>
    <t xml:space="preserve">Disarming a Peace Oﬃcer - Take Defensive Device from Peace Oﬃcer/Area Controlled by Oﬃcer</t>
  </si>
  <si>
    <t xml:space="preserve">609.504.2</t>
  </si>
  <si>
    <t xml:space="preserve">27-CR-22-18330</t>
  </si>
  <si>
    <t xml:space="preserve">Ian Matthew Phelps</t>
  </si>
  <si>
    <t xml:space="preserve">Ian Phelps</t>
  </si>
  <si>
    <t xml:space="preserve">27-CR-23-10908</t>
  </si>
  <si>
    <t xml:space="preserve">Isaiah Matthews</t>
  </si>
  <si>
    <t xml:space="preserve">27-CR-23-281</t>
  </si>
  <si>
    <t xml:space="preserve">JACQUE RENE LEBLANC</t>
  </si>
  <si>
    <t xml:space="preserve">JACQUE LEBLANC</t>
  </si>
  <si>
    <t xml:space="preserve">27-CR-24-15779</t>
  </si>
  <si>
    <t xml:space="preserve">JAKWON DESEAN LOCKETT</t>
  </si>
  <si>
    <t xml:space="preserve">JAKWON LOCKETT</t>
  </si>
  <si>
    <t xml:space="preserve">Drugs - 2nd Degree - Possess 6 grams or more; 50 dosage units or more; fentanyl or heroin</t>
  </si>
  <si>
    <t xml:space="preserve">27-CR-23-21826</t>
  </si>
  <si>
    <t xml:space="preserve">JAMES MADISON WHITMIRE</t>
  </si>
  <si>
    <t xml:space="preserve">JAMES WHITMIRE</t>
  </si>
  <si>
    <t xml:space="preserve">27-CR-22-18184</t>
  </si>
  <si>
    <t xml:space="preserve">JASON JAMAL BAKER</t>
  </si>
  <si>
    <t xml:space="preserve">JASON BAKER</t>
  </si>
  <si>
    <t xml:space="preserve">27-CR-22-18203</t>
  </si>
  <si>
    <t xml:space="preserve">JASON JEROME MCGEHEE</t>
  </si>
  <si>
    <t xml:space="preserve">JASON MCGEHEE</t>
  </si>
  <si>
    <t xml:space="preserve">27-CR-23-22738</t>
  </si>
  <si>
    <t xml:space="preserve">JAY DECON ODENEAL</t>
  </si>
  <si>
    <t xml:space="preserve">JAY ODENEAL</t>
  </si>
  <si>
    <t xml:space="preserve">Criminal Sexual Cond-1st Degree-Penetration or Contact with Person Under 13-Actor &gt;36m older</t>
  </si>
  <si>
    <t xml:space="preserve">609.343.1(a)</t>
  </si>
  <si>
    <t xml:space="preserve">27-CR-22-18183</t>
  </si>
  <si>
    <t xml:space="preserve">JAZMINE NICOLE ABRAMS</t>
  </si>
  <si>
    <t xml:space="preserve">JAZMINE ABRAMS</t>
  </si>
  <si>
    <t xml:space="preserve">27-CR-22-18175</t>
  </si>
  <si>
    <t xml:space="preserve">JEFFREY ALAN KORMANIK</t>
  </si>
  <si>
    <t xml:space="preserve">JEFFREY KORMANIK</t>
  </si>
  <si>
    <t xml:space="preserve">27-CR-20-19325</t>
  </si>
  <si>
    <t xml:space="preserve">JEMICHAEL LEON MCCOY</t>
  </si>
  <si>
    <t xml:space="preserve">JEMICHAEL MCCOY</t>
  </si>
  <si>
    <t xml:space="preserve">Criminal Sex Cond-4th Degree-16 to 17-Signiﬁcant Relationship/Force</t>
  </si>
  <si>
    <t xml:space="preserve">609.345.1(g)(i)</t>
  </si>
  <si>
    <t xml:space="preserve">27-CR-22-19893</t>
  </si>
  <si>
    <t xml:space="preserve">JENNY GONZALEZ MACHUCA</t>
  </si>
  <si>
    <t xml:space="preserve">JENNY MACHUCA</t>
  </si>
  <si>
    <t xml:space="preserve">27-CR-24-4349</t>
  </si>
  <si>
    <t xml:space="preserve">JERMAINE DE-ONTA DAVIS</t>
  </si>
  <si>
    <t xml:space="preserve">JERMAINE DAVIS</t>
  </si>
  <si>
    <t xml:space="preserve">27-CR-22-20448</t>
  </si>
  <si>
    <t xml:space="preserve">JEROME HOUSE</t>
  </si>
  <si>
    <t xml:space="preserve">27-CR-24-16025</t>
  </si>
  <si>
    <t xml:space="preserve">JERRONDA DIAMOND WILLIAMS</t>
  </si>
  <si>
    <t xml:space="preserve">JERRONDA WILLIAMS</t>
  </si>
  <si>
    <t xml:space="preserve">Assault - 4th Degree - Peace Oﬃcer - Demonstrable bodily harm</t>
  </si>
  <si>
    <t xml:space="preserve">609.2231.1(c)(1)</t>
  </si>
  <si>
    <t xml:space="preserve">27-CR-24-19711</t>
  </si>
  <si>
    <t xml:space="preserve">JESSE LEE RANDOLPH-BRADLEY</t>
  </si>
  <si>
    <t xml:space="preserve">JESSE RANDOLPH-BRADLEY</t>
  </si>
  <si>
    <t xml:space="preserve">27-CR-23-14979</t>
  </si>
  <si>
    <t xml:space="preserve">JOHAN ANTQUAN WILLIAM KIBBLE</t>
  </si>
  <si>
    <t xml:space="preserve">JOHAN KIBBLE</t>
  </si>
  <si>
    <t xml:space="preserve">27-CR-22-21138</t>
  </si>
  <si>
    <t xml:space="preserve">JOHANNA RODRIGUEZ</t>
  </si>
  <si>
    <t xml:space="preserve">609.497.1</t>
  </si>
  <si>
    <t xml:space="preserve">27-CR-22-20665</t>
  </si>
  <si>
    <t xml:space="preserve">JOHNNY BAILEY</t>
  </si>
  <si>
    <t xml:space="preserve">27-CR-24-23534</t>
  </si>
  <si>
    <t xml:space="preserve">JOHNNY LINARES MANDUJANO</t>
  </si>
  <si>
    <t xml:space="preserve">JOHNNY MANDUJANO</t>
  </si>
  <si>
    <t xml:space="preserve">27-CR-24-4658</t>
  </si>
  <si>
    <t xml:space="preserve">JORGE OLIVARES</t>
  </si>
  <si>
    <t xml:space="preserve">27-CR-23-21825</t>
  </si>
  <si>
    <t xml:space="preserve">JOSEPH DANIEL COLLINS</t>
  </si>
  <si>
    <t xml:space="preserve">JOSEPH COLLINS</t>
  </si>
  <si>
    <t xml:space="preserve">Cannabis - 1st Degree - Possess more than 2 pounds but not more than 10 kg of cannabis ﬂower</t>
  </si>
  <si>
    <t xml:space="preserve">152.0263.1(1)</t>
  </si>
  <si>
    <t xml:space="preserve">297D.09.1a</t>
  </si>
  <si>
    <t xml:space="preserve">27-CR-22-18475</t>
  </si>
  <si>
    <t xml:space="preserve">JOSEPH JOHN COOPET</t>
  </si>
  <si>
    <t xml:space="preserve">JOSEPH COOPET</t>
  </si>
  <si>
    <t xml:space="preserve">27-CR-24-29509</t>
  </si>
  <si>
    <t xml:space="preserve">JOSEPH EUGENE DAVIS</t>
  </si>
  <si>
    <t xml:space="preserve">JOSEPH DAVIS</t>
  </si>
  <si>
    <t xml:space="preserve">609.20(2)</t>
  </si>
  <si>
    <t xml:space="preserve">27-CR-23-5686</t>
  </si>
  <si>
    <t xml:space="preserve">JOSEPH ISAAC GARCIA</t>
  </si>
  <si>
    <t xml:space="preserve">JOSEPH GARCIA</t>
  </si>
  <si>
    <t xml:space="preserve">27-CR-23-5468</t>
  </si>
  <si>
    <t xml:space="preserve">JOSEPH LOTT</t>
  </si>
  <si>
    <t xml:space="preserve">27-CR-23-809</t>
  </si>
  <si>
    <t xml:space="preserve">JOSEPH DARWIN METZGER</t>
  </si>
  <si>
    <t xml:space="preserve">JOSEPH METZGER</t>
  </si>
  <si>
    <t xml:space="preserve">27-CR-23-21818</t>
  </si>
  <si>
    <t xml:space="preserve">JOSEPH TATE</t>
  </si>
  <si>
    <t xml:space="preserve">27-CR-24-15946</t>
  </si>
  <si>
    <t xml:space="preserve">JULIAN OLUWAKAYODE OLADEMEJI OYESILE</t>
  </si>
  <si>
    <t xml:space="preserve">JULIAN OYESILE</t>
  </si>
  <si>
    <t xml:space="preserve">Drugs - 3rd Degree - Possess more than 10 kilograms of cannabis ﬂower</t>
  </si>
  <si>
    <t xml:space="preserve">152.023.2(a)(5)(i)</t>
  </si>
  <si>
    <t xml:space="preserve">27-CR-23-27351</t>
  </si>
  <si>
    <t xml:space="preserve">Jackson Mariano Pineda</t>
  </si>
  <si>
    <t xml:space="preserve">Jackson Pineda</t>
  </si>
  <si>
    <t xml:space="preserve">27-CR-21-19107</t>
  </si>
  <si>
    <t xml:space="preserve">Jacob Martinez</t>
  </si>
  <si>
    <t xml:space="preserve">27-CR-24-3077</t>
  </si>
  <si>
    <t xml:space="preserve">James Joseph Anderson</t>
  </si>
  <si>
    <t xml:space="preserve">James Anderson</t>
  </si>
  <si>
    <t xml:space="preserve">Drugs - 3rd Degree - Possess 10 grams or more a narcotic drug other than heroin or fentanyl</t>
  </si>
  <si>
    <t xml:space="preserve">27-CR-24-244</t>
  </si>
  <si>
    <t xml:space="preserve">James Sook Kang, Jr.</t>
  </si>
  <si>
    <t xml:space="preserve">James Kang</t>
  </si>
  <si>
    <t xml:space="preserve">Carry BB Gun/Riﬂe/Shotgun/Aslt Wpn-Public Place</t>
  </si>
  <si>
    <t xml:space="preserve">27-CR-23-23081</t>
  </si>
  <si>
    <t xml:space="preserve">Jared Lee Schoenborn</t>
  </si>
  <si>
    <t xml:space="preserve">Jared Schoenborn</t>
  </si>
  <si>
    <t xml:space="preserve">Endanger Child-Permit Present Sale/Poss Cont Subs-G</t>
  </si>
  <si>
    <t xml:space="preserve">27-CR-24-319</t>
  </si>
  <si>
    <t xml:space="preserve">Jarred Marcell Davis</t>
  </si>
  <si>
    <t xml:space="preserve">Jarred Davis</t>
  </si>
  <si>
    <t xml:space="preserve">27-CR-23-3549</t>
  </si>
  <si>
    <t xml:space="preserve">Jarvis James Harrington</t>
  </si>
  <si>
    <t xml:space="preserve">Jarvis Harrington</t>
  </si>
  <si>
    <t xml:space="preserve">Prohib f/Poss Pistol-Possess/Use Tear Gas/Stun Gun</t>
  </si>
  <si>
    <t xml:space="preserve">624.731.3(b)</t>
  </si>
  <si>
    <t xml:space="preserve">27-CR-23-20993</t>
  </si>
  <si>
    <t xml:space="preserve">Jesse Tate Butler</t>
  </si>
  <si>
    <t xml:space="preserve">Jesse Butler</t>
  </si>
  <si>
    <t xml:space="preserve">27-CR-23-24663</t>
  </si>
  <si>
    <t xml:space="preserve">John Wayne Balderston</t>
  </si>
  <si>
    <t xml:space="preserve">John Balderston</t>
  </si>
  <si>
    <t xml:space="preserve">State Lottery Fraud-Claim Prize by Fraud/Deceit</t>
  </si>
  <si>
    <t xml:space="preserve">609.651.1(4)</t>
  </si>
  <si>
    <t xml:space="preserve">27-CR-22-22785</t>
  </si>
  <si>
    <t xml:space="preserve">Joshua Joel Roen</t>
  </si>
  <si>
    <t xml:space="preserve">Joshua Roen</t>
  </si>
  <si>
    <t xml:space="preserve">27-CR-23-21916</t>
  </si>
  <si>
    <t xml:space="preserve">Justin Tremell Mccoy, Jr.</t>
  </si>
  <si>
    <t xml:space="preserve">Justin Mccoy</t>
  </si>
  <si>
    <t xml:space="preserve">27-CR-20-23748</t>
  </si>
  <si>
    <t xml:space="preserve">KADIR MOHAMED AHMED</t>
  </si>
  <si>
    <t xml:space="preserve">KADIR AHMED</t>
  </si>
  <si>
    <t xml:space="preserve">27-CR-19-30376</t>
  </si>
  <si>
    <t xml:space="preserve">KAREESE RASHAD BEEKS</t>
  </si>
  <si>
    <t xml:space="preserve">KAREESE BEEKS</t>
  </si>
  <si>
    <t xml:space="preserve">27-CR-22-22159</t>
  </si>
  <si>
    <t xml:space="preserve">KATHLEEN JEANETTE HOSTUTLER</t>
  </si>
  <si>
    <t xml:space="preserve">KATHLEEN HOSTUTLER</t>
  </si>
  <si>
    <t xml:space="preserve">27-CR-22-24612</t>
  </si>
  <si>
    <t xml:space="preserve">KEE XIONG</t>
  </si>
  <si>
    <t xml:space="preserve">27-CR-24-14678</t>
  </si>
  <si>
    <t xml:space="preserve">KEISHA VANOYA BENNETT</t>
  </si>
  <si>
    <t xml:space="preserve">KEISHA BENNETT</t>
  </si>
  <si>
    <t xml:space="preserve">Theft-Leased or Rented Personal Property-Does Not Pay Charges</t>
  </si>
  <si>
    <t xml:space="preserve">609.52.2(a)(9)(iv)</t>
  </si>
  <si>
    <t xml:space="preserve">27-CR-24-29467</t>
  </si>
  <si>
    <t xml:space="preserve">KELVICK MAQUETTE ANDERSON</t>
  </si>
  <si>
    <t xml:space="preserve">KELVICK ANDERSON</t>
  </si>
  <si>
    <t xml:space="preserve">27-CR-23-10822</t>
  </si>
  <si>
    <t xml:space="preserve">KEVIN RONZELL BINNS</t>
  </si>
  <si>
    <t xml:space="preserve">KEVIN BINNS</t>
  </si>
  <si>
    <t xml:space="preserve">27-CR-23-16036</t>
  </si>
  <si>
    <t xml:space="preserve">KEVIN OSBORN COATS</t>
  </si>
  <si>
    <t xml:space="preserve">KEVIN COATS</t>
  </si>
  <si>
    <t xml:space="preserve">27-CR-24-23525</t>
  </si>
  <si>
    <t xml:space="preserve">KEVIN JASON HARRIS</t>
  </si>
  <si>
    <t xml:space="preserve">KEVIN HARRIS</t>
  </si>
  <si>
    <t xml:space="preserve">27-CR-22-22954</t>
  </si>
  <si>
    <t xml:space="preserve">KEVIN CARTER SCHMIDT</t>
  </si>
  <si>
    <t xml:space="preserve">KEVIN SCHMIDT</t>
  </si>
  <si>
    <t xml:space="preserve">Theft-False Representation</t>
  </si>
  <si>
    <t xml:space="preserve">609.52.2(a)(3)</t>
  </si>
  <si>
    <t xml:space="preserve">27-CR-23-3027</t>
  </si>
  <si>
    <t xml:space="preserve">KINGSLEY LEONARD UMAH</t>
  </si>
  <si>
    <t xml:space="preserve">KINGSLEY UMAH</t>
  </si>
  <si>
    <t xml:space="preserve">27-CR-22-20662</t>
  </si>
  <si>
    <t xml:space="preserve">KODY AUSTIN JACOB HOLLENBECK</t>
  </si>
  <si>
    <t xml:space="preserve">KODY HOLLENBECK</t>
  </si>
  <si>
    <t xml:space="preserve">27-CR-24-19591</t>
  </si>
  <si>
    <t xml:space="preserve">KONAH LIVINGSTONE</t>
  </si>
  <si>
    <t xml:space="preserve">27-CR-22-23915</t>
  </si>
  <si>
    <t xml:space="preserve">KRISTOPHER RAPHAEL OWENS</t>
  </si>
  <si>
    <t xml:space="preserve">KRISTOPHER OWENS</t>
  </si>
  <si>
    <t xml:space="preserve">152.022.2(a)(4)</t>
  </si>
  <si>
    <t xml:space="preserve">27-CR-22-16374</t>
  </si>
  <si>
    <t xml:space="preserve">Kashera Unique Todd</t>
  </si>
  <si>
    <t xml:space="preserve">Kashera Todd</t>
  </si>
  <si>
    <t xml:space="preserve">27-CR-24-22352</t>
  </si>
  <si>
    <t xml:space="preserve">Kentrell Lee Ervin</t>
  </si>
  <si>
    <t xml:space="preserve">Kentrell Ervin</t>
  </si>
  <si>
    <t xml:space="preserve">Carry/Possess Pistol w/out Permit - Public Place - Gross Misdemeanor; Second or Subsequent - Felony</t>
  </si>
  <si>
    <t xml:space="preserve">27-CR-21-227</t>
  </si>
  <si>
    <t xml:space="preserve">Keshaun Schelven Coatie</t>
  </si>
  <si>
    <t xml:space="preserve">Keshaun Coatie</t>
  </si>
  <si>
    <t xml:space="preserve">27-CR-22-18497</t>
  </si>
  <si>
    <t xml:space="preserve">Kristopher Allen Ozell Wilson</t>
  </si>
  <si>
    <t xml:space="preserve">Kristopher Wilson</t>
  </si>
  <si>
    <t xml:space="preserve">27-CR-24-3070</t>
  </si>
  <si>
    <t xml:space="preserve">LAMONTE LATRIVETTE OLASANDE</t>
  </si>
  <si>
    <t xml:space="preserve">LAMONTE OLASANDE</t>
  </si>
  <si>
    <t xml:space="preserve">Overwork/Mistreat Animals-Deprive of Food/Shelter-M</t>
  </si>
  <si>
    <t xml:space="preserve">343.21.2</t>
  </si>
  <si>
    <t xml:space="preserve">27-CR-21-22114</t>
  </si>
  <si>
    <t xml:space="preserve">LATASHA ROCHELLE PALMORE</t>
  </si>
  <si>
    <t xml:space="preserve">LATASHA PALMORE</t>
  </si>
  <si>
    <t xml:space="preserve">27-CR-24-19797</t>
  </si>
  <si>
    <t xml:space="preserve">LLOYD DEAN GREER</t>
  </si>
  <si>
    <t xml:space="preserve">LLOYD GREER</t>
  </si>
  <si>
    <t xml:space="preserve">268.182.1</t>
  </si>
  <si>
    <t xml:space="preserve">27-CR-24-25326</t>
  </si>
  <si>
    <t xml:space="preserve">LONCENY CAMARA</t>
  </si>
  <si>
    <t xml:space="preserve">27-CR-22-15336</t>
  </si>
  <si>
    <t xml:space="preserve">LUCINDY DANIELS</t>
  </si>
  <si>
    <t xml:space="preserve">27-CR-18-11994</t>
  </si>
  <si>
    <t xml:space="preserve">LYDIA LATRICE ERVIN-HAWKINS</t>
  </si>
  <si>
    <t xml:space="preserve">LYDIA ERVIN-HAWKINS</t>
  </si>
  <si>
    <t xml:space="preserve">27-CR-22-23714</t>
  </si>
  <si>
    <t xml:space="preserve">Lashunda Valerie Kay Anderson</t>
  </si>
  <si>
    <t xml:space="preserve">Lashunda Anderson</t>
  </si>
  <si>
    <t xml:space="preserve">Traffic - DWI - Operate Motor Vehicle Under Inﬂuence of Controlled Substance</t>
  </si>
  <si>
    <t xml:space="preserve">27-CR-24-21257</t>
  </si>
  <si>
    <t xml:space="preserve">Latalia Anjolie Margalli</t>
  </si>
  <si>
    <t xml:space="preserve">Latalia Margalli</t>
  </si>
  <si>
    <t xml:space="preserve">Murder - 2nd Degree - Without Intent - While Committing a Felony</t>
  </si>
  <si>
    <t xml:space="preserve">27-CR-23-26167</t>
  </si>
  <si>
    <t xml:space="preserve">Lenesha Shana Fowlkes</t>
  </si>
  <si>
    <t xml:space="preserve">Lenesha Fowlkes</t>
  </si>
  <si>
    <t xml:space="preserve">27-CR-22-15140</t>
  </si>
  <si>
    <t xml:space="preserve">Lensha Shana Fowlkes</t>
  </si>
  <si>
    <t xml:space="preserve">Lensha Fowlkes</t>
  </si>
  <si>
    <t xml:space="preserve">27-CR-22-4676</t>
  </si>
  <si>
    <t xml:space="preserve">MAANZA MACLIN</t>
  </si>
  <si>
    <t xml:space="preserve">27-CR-23-101</t>
  </si>
  <si>
    <t xml:space="preserve">MACK MAIN ROBINSON</t>
  </si>
  <si>
    <t xml:space="preserve">MACK ROBINSON</t>
  </si>
  <si>
    <t xml:space="preserve">27-CR-22-13526</t>
  </si>
  <si>
    <t xml:space="preserve">MARTIN EDWARD DUBOIS</t>
  </si>
  <si>
    <t xml:space="preserve">MARTIN DUBOIS</t>
  </si>
  <si>
    <t xml:space="preserve">27-CR-22-16991</t>
  </si>
  <si>
    <t xml:space="preserve">MARY ANN SMITH-THOMAS</t>
  </si>
  <si>
    <t xml:space="preserve">MARY SMITH-THOMAS</t>
  </si>
  <si>
    <t xml:space="preserve">Dangerous Weapons-Reckless Discharge of Firearm Within a Municipality</t>
  </si>
  <si>
    <t xml:space="preserve">609.66.1a(a)(3)</t>
  </si>
  <si>
    <t xml:space="preserve">27-CR-22-18240</t>
  </si>
  <si>
    <t xml:space="preserve">MATTHEW JOHN METHENY</t>
  </si>
  <si>
    <t xml:space="preserve">MATTHEW METHENY</t>
  </si>
  <si>
    <t xml:space="preserve">27-CR-22-14729</t>
  </si>
  <si>
    <t xml:space="preserve">MAURICE ANTHONY RICHARD</t>
  </si>
  <si>
    <t xml:space="preserve">MAURICE RICHARD</t>
  </si>
  <si>
    <t xml:space="preserve">Theft-By check</t>
  </si>
  <si>
    <t xml:space="preserve">609.52.2(a)(3)(i)</t>
  </si>
  <si>
    <t xml:space="preserve">27-CR-22-15142</t>
  </si>
  <si>
    <t xml:space="preserve">MAURICE DAEQUAN TURNER SAMUEL</t>
  </si>
  <si>
    <t xml:space="preserve">MAURICE SAMUEL</t>
  </si>
  <si>
    <t xml:space="preserve">27-CR-22-5063</t>
  </si>
  <si>
    <t xml:space="preserve">MICHAEL CURTIS AHLM</t>
  </si>
  <si>
    <t xml:space="preserve">MICHAEL AHLM</t>
  </si>
  <si>
    <t xml:space="preserve">27-CR-23-16293</t>
  </si>
  <si>
    <t xml:space="preserve">MICHAEL TODD CHAPPELEAR</t>
  </si>
  <si>
    <t xml:space="preserve">MICHAEL CHAPPELEAR</t>
  </si>
  <si>
    <t xml:space="preserve">Drugs - Import Controlled Substance Across State Borders</t>
  </si>
  <si>
    <t xml:space="preserve">152.0261.1</t>
  </si>
  <si>
    <t xml:space="preserve">27-CR-22-23464</t>
  </si>
  <si>
    <t xml:space="preserve">MICHAEL SEAN EXMAN</t>
  </si>
  <si>
    <t xml:space="preserve">MICHAEL EXMAN</t>
  </si>
  <si>
    <t xml:space="preserve">27-CR-22-2977</t>
  </si>
  <si>
    <t xml:space="preserve">MICHAEL ADAM JORGENSEN</t>
  </si>
  <si>
    <t xml:space="preserve">MICHAEL JORGENSEN</t>
  </si>
  <si>
    <t xml:space="preserve">Drugs - 2nd Degree - Sale 10 Grams or More - A narcotic other than heroin w/in 90-Day Period</t>
  </si>
  <si>
    <t xml:space="preserve">27-CR-24-21255</t>
  </si>
  <si>
    <t xml:space="preserve">MICHAEL ANDRE PALMER</t>
  </si>
  <si>
    <t xml:space="preserve">MICHAEL PALMER</t>
  </si>
  <si>
    <t xml:space="preserve">27-CR-22-15399</t>
  </si>
  <si>
    <t xml:space="preserve">MICHAEL JOHN PEARSON</t>
  </si>
  <si>
    <t xml:space="preserve">MICHAEL PEARSON</t>
  </si>
  <si>
    <t xml:space="preserve">Assault-4th Deg-Hospital Emergency Personnel</t>
  </si>
  <si>
    <t xml:space="preserve">609.2231.2(2)</t>
  </si>
  <si>
    <t xml:space="preserve">27-CR-24-16017</t>
  </si>
  <si>
    <t xml:space="preserve">MICHAEL LESHAN SANDERS</t>
  </si>
  <si>
    <t xml:space="preserve">MICHAEL SANDERS</t>
  </si>
  <si>
    <t xml:space="preserve">27-CR-22-14992</t>
  </si>
  <si>
    <t xml:space="preserve">MICHAEL JAMES SINJUSCHKIN</t>
  </si>
  <si>
    <t xml:space="preserve">MICHAEL SINJUSCHKIN</t>
  </si>
  <si>
    <t xml:space="preserve">27-CR-23-10633</t>
  </si>
  <si>
    <t xml:space="preserve">MICHAEL ERIC SQUARE</t>
  </si>
  <si>
    <t xml:space="preserve">MICHAEL SQUARE</t>
  </si>
  <si>
    <t xml:space="preserve">Criminal Sexual Conduct-3rd Degree-Penetration - Victim 16-17- Actor &gt;36 old - Position of authority</t>
  </si>
  <si>
    <t xml:space="preserve">609.344.1a(e)</t>
  </si>
  <si>
    <t xml:space="preserve">27-CR-23-21628</t>
  </si>
  <si>
    <t xml:space="preserve">MICHELLE JACKALLYN CEPHUS</t>
  </si>
  <si>
    <t xml:space="preserve">MICHELLE CEPHUS</t>
  </si>
  <si>
    <t xml:space="preserve">27-CR-24-23486</t>
  </si>
  <si>
    <t xml:space="preserve">MIGUEL ANGEL GUZMAN PARDO</t>
  </si>
  <si>
    <t xml:space="preserve">MIGUEL PARDO</t>
  </si>
  <si>
    <t xml:space="preserve">27-CR-22-17248</t>
  </si>
  <si>
    <t xml:space="preserve">MINDY LYNN MILINKOVICH</t>
  </si>
  <si>
    <t xml:space="preserve">MINDY MILINKOVICH</t>
  </si>
  <si>
    <t xml:space="preserve">27-CR-23-1736</t>
  </si>
  <si>
    <t xml:space="preserve">MONG LOR</t>
  </si>
  <si>
    <t xml:space="preserve">27-CR-23-16213</t>
  </si>
  <si>
    <t xml:space="preserve">MUHSIN ADAN ALI</t>
  </si>
  <si>
    <t xml:space="preserve">MUHSIN ALI</t>
  </si>
  <si>
    <t xml:space="preserve">27-CR-22-9549</t>
  </si>
  <si>
    <t xml:space="preserve">MUNA MOHAMED ABSIYA</t>
  </si>
  <si>
    <t xml:space="preserve">MUNA ABSIYA</t>
  </si>
  <si>
    <t xml:space="preserve">27-CR-22-808</t>
  </si>
  <si>
    <t xml:space="preserve">Malcom Dashuan Peoples</t>
  </si>
  <si>
    <t xml:space="preserve">Malcom Peoples</t>
  </si>
  <si>
    <t xml:space="preserve">609.66.1a(a)(2)</t>
  </si>
  <si>
    <t xml:space="preserve">27-CR-22-24622</t>
  </si>
  <si>
    <t xml:space="preserve">Mandeq Osman Mohamed</t>
  </si>
  <si>
    <t xml:space="preserve">Mandeq Mohamed</t>
  </si>
  <si>
    <t xml:space="preserve">27-CR-23-15932</t>
  </si>
  <si>
    <t xml:space="preserve">Marcus Anthony Jones</t>
  </si>
  <si>
    <t xml:space="preserve">Marcus Jones</t>
  </si>
  <si>
    <t xml:space="preserve">27-CR-23-21692</t>
  </si>
  <si>
    <t xml:space="preserve">Marcus Monte Lewis</t>
  </si>
  <si>
    <t xml:space="preserve">Marcus Lewis</t>
  </si>
  <si>
    <t xml:space="preserve">27-CR-22-7891</t>
  </si>
  <si>
    <t xml:space="preserve">Mark Anthony Allen</t>
  </si>
  <si>
    <t xml:space="preserve">Mark Allen</t>
  </si>
  <si>
    <t xml:space="preserve">Drugs - 3rd Degree - Sale 10/More Dosages Phencyclidine or Hallucinogen</t>
  </si>
  <si>
    <t xml:space="preserve">152.023.1(2)</t>
  </si>
  <si>
    <t xml:space="preserve">27-CR-24-23355</t>
  </si>
  <si>
    <t xml:space="preserve">Martha Mae Vann</t>
  </si>
  <si>
    <t xml:space="preserve">Martha Vann</t>
  </si>
  <si>
    <t xml:space="preserve">27-CR-23-697</t>
  </si>
  <si>
    <t xml:space="preserve">Maurice Darshae Walker</t>
  </si>
  <si>
    <t xml:space="preserve">Maurice Walker</t>
  </si>
  <si>
    <t xml:space="preserve">27-CR-23-21308</t>
  </si>
  <si>
    <t xml:space="preserve">Mohad Ali Osman</t>
  </si>
  <si>
    <t xml:space="preserve">Mohad Osman</t>
  </si>
  <si>
    <t xml:space="preserve">27-CR-25-10296</t>
  </si>
  <si>
    <t xml:space="preserve">Mohamed Ahmed Ali</t>
  </si>
  <si>
    <t xml:space="preserve">Mohamed Ali</t>
  </si>
  <si>
    <t xml:space="preserve">27-CR-22-24630</t>
  </si>
  <si>
    <t xml:space="preserve">Muckwa Dennis Cloud</t>
  </si>
  <si>
    <t xml:space="preserve">Muckwa Cloud</t>
  </si>
  <si>
    <t xml:space="preserve">27-CR-23-26700</t>
  </si>
  <si>
    <t xml:space="preserve">NATALIE ESTHER OVIKIAN</t>
  </si>
  <si>
    <t xml:space="preserve">NATALIE OVIKIAN</t>
  </si>
  <si>
    <t xml:space="preserve">27-CR-22-21820</t>
  </si>
  <si>
    <t xml:space="preserve">NICHOLAS ARTHUR TRUNNELL</t>
  </si>
  <si>
    <t xml:space="preserve">NICHOLAS TRUNNELL</t>
  </si>
  <si>
    <t xml:space="preserve">27-CR-21-4021</t>
  </si>
  <si>
    <t xml:space="preserve">NONGLAK BLAIR</t>
  </si>
  <si>
    <t xml:space="preserve">27-CR-24-27771</t>
  </si>
  <si>
    <t xml:space="preserve">Nashay Denise Campbell</t>
  </si>
  <si>
    <t xml:space="preserve">Nashay Campbell</t>
  </si>
  <si>
    <t xml:space="preserve">27-CR-24-22884</t>
  </si>
  <si>
    <t xml:space="preserve">Nbelle Slah</t>
  </si>
  <si>
    <t xml:space="preserve">27-CR-24-23512</t>
  </si>
  <si>
    <t xml:space="preserve">Nevaeh Marylilin Bryant Triplett</t>
  </si>
  <si>
    <t xml:space="preserve">Nevaeh Triplett</t>
  </si>
  <si>
    <t xml:space="preserve">27-CR-24-5198</t>
  </si>
  <si>
    <t xml:space="preserve">Nicasio Mark Briseno</t>
  </si>
  <si>
    <t xml:space="preserve">Nicasio Briseno</t>
  </si>
  <si>
    <t xml:space="preserve">27-CR-24-10223</t>
  </si>
  <si>
    <t xml:space="preserve">Nicholas Larry Battig</t>
  </si>
  <si>
    <t xml:space="preserve">Nicholas Battig</t>
  </si>
  <si>
    <t xml:space="preserve">27-CR-21-21367</t>
  </si>
  <si>
    <t xml:space="preserve">ORVIN DAVID THOMPSON</t>
  </si>
  <si>
    <t xml:space="preserve">ORVIN THOMPSON</t>
  </si>
  <si>
    <t xml:space="preserve">27-CR-24-3067</t>
  </si>
  <si>
    <t xml:space="preserve">PAIGE MADELINE NOWAK</t>
  </si>
  <si>
    <t xml:space="preserve">PAIGE NOWAK</t>
  </si>
  <si>
    <t xml:space="preserve">27-CR-23-5483</t>
  </si>
  <si>
    <t xml:space="preserve">PAUL FREDERICK STEPHERSON</t>
  </si>
  <si>
    <t xml:space="preserve">PAUL STEPHERSON</t>
  </si>
  <si>
    <t xml:space="preserve">27-CR-22-12414</t>
  </si>
  <si>
    <t xml:space="preserve">PERRY DON SKINAWAY, Jr.</t>
  </si>
  <si>
    <t xml:space="preserve">PERRY SKINAWAY</t>
  </si>
  <si>
    <t xml:space="preserve">27-CR-22-19193</t>
  </si>
  <si>
    <t xml:space="preserve">Patricia Beryl Thomas</t>
  </si>
  <si>
    <t xml:space="preserve">Patricia Thomas</t>
  </si>
  <si>
    <t xml:space="preserve">27-CR-23-412</t>
  </si>
  <si>
    <t xml:space="preserve">Paula Agashii Larose</t>
  </si>
  <si>
    <t xml:space="preserve">Paula Larose</t>
  </si>
  <si>
    <t xml:space="preserve">27-CR-24-3143</t>
  </si>
  <si>
    <t xml:space="preserve">REGINA CLARK KIDD</t>
  </si>
  <si>
    <t xml:space="preserve">REGINA KIDD</t>
  </si>
  <si>
    <t xml:space="preserve">27-CR-24-10873</t>
  </si>
  <si>
    <t xml:space="preserve">RICO ALLEN MCKINNIES</t>
  </si>
  <si>
    <t xml:space="preserve">RICO MCKINNIES</t>
  </si>
  <si>
    <t xml:space="preserve">27-CR-20-6751</t>
  </si>
  <si>
    <t xml:space="preserve">Robert Porter</t>
  </si>
  <si>
    <t xml:space="preserve">Criminal Sex Conduct-5th Degree-NonConsensual Sex Contact</t>
  </si>
  <si>
    <t xml:space="preserve">GMD Theft-Take/Use/Transfer Movable Prop-No Consent</t>
  </si>
  <si>
    <t xml:space="preserve">152.025.2(a)(1)</t>
  </si>
  <si>
    <t xml:space="preserve">27-CR-23-21693</t>
  </si>
  <si>
    <t xml:space="preserve">SADIQ MOHAMOUD MURSAL</t>
  </si>
  <si>
    <t xml:space="preserve">SADIQ MURSAL</t>
  </si>
  <si>
    <t xml:space="preserve">27-CR-23-19455</t>
  </si>
  <si>
    <t xml:space="preserve">SAMIYA MOHAMUD ABDULLAHI</t>
  </si>
  <si>
    <t xml:space="preserve">SAMIYA ABDULLAHI</t>
  </si>
  <si>
    <t xml:space="preserve">27-CR-20-16965</t>
  </si>
  <si>
    <t xml:space="preserve">SHAMAR DONTE JENKINS</t>
  </si>
  <si>
    <t xml:space="preserve">SHAMAR JENKINS</t>
  </si>
  <si>
    <t xml:space="preserve">Theft by False Representation (Public Funds)</t>
  </si>
  <si>
    <t xml:space="preserve">27-CR-23-5029</t>
  </si>
  <si>
    <t xml:space="preserve">SHAWN ANDRE DONNELL</t>
  </si>
  <si>
    <t xml:space="preserve">SHAWN DONNELL</t>
  </si>
  <si>
    <t xml:space="preserve">27-CR-23-27353</t>
  </si>
  <si>
    <t xml:space="preserve">SHEMAR CHRISTOPHER TUCKER-ADAMS</t>
  </si>
  <si>
    <t xml:space="preserve">SHEMAR TUCKER-ADAMS</t>
  </si>
  <si>
    <t xml:space="preserve">27-CR-23-15927</t>
  </si>
  <si>
    <t xml:space="preserve">STEPHAN ISSAC ROBERSON</t>
  </si>
  <si>
    <t xml:space="preserve">STEPHAN ROBERSON</t>
  </si>
  <si>
    <t xml:space="preserve">27-CR-23-21060</t>
  </si>
  <si>
    <t xml:space="preserve">STEPHEN NATHANIEL SMITH</t>
  </si>
  <si>
    <t xml:space="preserve">STEPHEN SMITH</t>
  </si>
  <si>
    <t xml:space="preserve">27-CR-23-1300</t>
  </si>
  <si>
    <t xml:space="preserve">Shaina Olivia Swanson</t>
  </si>
  <si>
    <t xml:space="preserve">Shaina Swanson</t>
  </si>
  <si>
    <t xml:space="preserve">27-CR-24-5208</t>
  </si>
  <si>
    <t xml:space="preserve">Shalonda Monique Dora</t>
  </si>
  <si>
    <t xml:space="preserve">Shalonda Dora</t>
  </si>
  <si>
    <t xml:space="preserve">27-CR-22-11436</t>
  </si>
  <si>
    <t xml:space="preserve">Shane Leon Jourdain</t>
  </si>
  <si>
    <t xml:space="preserve">Shane Jourdain</t>
  </si>
  <si>
    <t xml:space="preserve">27-CR-24-15778</t>
  </si>
  <si>
    <t xml:space="preserve">Shaun Thomas Spain</t>
  </si>
  <si>
    <t xml:space="preserve">Shaun Spain</t>
  </si>
  <si>
    <t xml:space="preserve">27-CR-24-21266</t>
  </si>
  <si>
    <t xml:space="preserve">Shawna Marion Hoﬀman</t>
  </si>
  <si>
    <t xml:space="preserve">Shawna Hoﬀman</t>
  </si>
  <si>
    <t xml:space="preserve">27-CR-23-4742</t>
  </si>
  <si>
    <t xml:space="preserve">TACORRIOUS ALONZO COOPER</t>
  </si>
  <si>
    <t xml:space="preserve">TACORRIOUS COOPER</t>
  </si>
  <si>
    <t xml:space="preserve">152.021.2(a)(4)</t>
  </si>
  <si>
    <t xml:space="preserve">27-CR-23-24311</t>
  </si>
  <si>
    <t xml:space="preserve">TAMMULA LANATE HARDIN</t>
  </si>
  <si>
    <t xml:space="preserve">TAMMULA HARDIN</t>
  </si>
  <si>
    <t xml:space="preserve">27-CR-23-15241</t>
  </si>
  <si>
    <t xml:space="preserve">TANNER EVAN EISCHEN</t>
  </si>
  <si>
    <t xml:space="preserve">TANNER EISCHEN</t>
  </si>
  <si>
    <t xml:space="preserve">27-CR-24-8172</t>
  </si>
  <si>
    <t xml:space="preserve">TASHEE MONIQUE SANFORD</t>
  </si>
  <si>
    <t xml:space="preserve">TASHEE SANFORD</t>
  </si>
  <si>
    <t xml:space="preserve">27-CR-22-22883</t>
  </si>
  <si>
    <t xml:space="preserve">TERRY WAYNE DRAKE</t>
  </si>
  <si>
    <t xml:space="preserve">TERRY DRAKE</t>
  </si>
  <si>
    <t xml:space="preserve">Criminal Sex Conduct-2nd Degree-Victim Under 13-Actor &gt; 36m Old</t>
  </si>
  <si>
    <t xml:space="preserve">27-CR-21-23629</t>
  </si>
  <si>
    <t xml:space="preserve">THERESA ANN KING</t>
  </si>
  <si>
    <t xml:space="preserve">THERESA KING</t>
  </si>
  <si>
    <t xml:space="preserve">27-CR-23-27250</t>
  </si>
  <si>
    <t xml:space="preserve">TIEREIN EVAN ARMSTRONG</t>
  </si>
  <si>
    <t xml:space="preserve">TIEREIN ARMSTRONG</t>
  </si>
  <si>
    <t xml:space="preserve">27-CR-24-14721</t>
  </si>
  <si>
    <t xml:space="preserve">TRENTON STUART ASCHOFF</t>
  </si>
  <si>
    <t xml:space="preserve">TRENTON ASCHOFF</t>
  </si>
  <si>
    <t xml:space="preserve">27-CR-21-15084</t>
  </si>
  <si>
    <t xml:space="preserve">TREVAUGHN LEEDELL ROBINSON</t>
  </si>
  <si>
    <t xml:space="preserve">TREVAUGHN ROBINSON</t>
  </si>
  <si>
    <t xml:space="preserve">27-CR-21-15087</t>
  </si>
  <si>
    <t xml:space="preserve">TREVAUN LEEDELL EUGENE ROBINSON</t>
  </si>
  <si>
    <t xml:space="preserve">TREVAUN ROBINSON</t>
  </si>
  <si>
    <t xml:space="preserve">27-CR-20-2712</t>
  </si>
  <si>
    <t xml:space="preserve">TROYONA LEE MCCOY</t>
  </si>
  <si>
    <t xml:space="preserve">TROYONA MCCOY</t>
  </si>
  <si>
    <t xml:space="preserve">27-CR-23-11363</t>
  </si>
  <si>
    <t xml:space="preserve">TYJUAN MONTEZ TOOKS</t>
  </si>
  <si>
    <t xml:space="preserve">TYJUAN TOOKS</t>
  </si>
  <si>
    <t xml:space="preserve">27-CR-24-8871</t>
  </si>
  <si>
    <t xml:space="preserve">TYSHIANA LAKIYA MAHOMES</t>
  </si>
  <si>
    <t xml:space="preserve">TYSHIANA MAHOMES</t>
  </si>
  <si>
    <t xml:space="preserve">DOMESTIC ASSAULT-GM-SUBSEQUENT VIOLATION</t>
  </si>
  <si>
    <t xml:space="preserve">27-CR-23-27366</t>
  </si>
  <si>
    <t xml:space="preserve">Tayveon Malik Lamar</t>
  </si>
  <si>
    <t xml:space="preserve">Tayveon Lamar</t>
  </si>
  <si>
    <t xml:space="preserve">27-CR-22-24124</t>
  </si>
  <si>
    <t xml:space="preserve">Tina Noak Dabkeo</t>
  </si>
  <si>
    <t xml:space="preserve">Tina Dabkeo</t>
  </si>
  <si>
    <t xml:space="preserve">27-CR-23-314</t>
  </si>
  <si>
    <t xml:space="preserve">Trevon Andre Simmons</t>
  </si>
  <si>
    <t xml:space="preserve">Trevon Simmons</t>
  </si>
  <si>
    <t xml:space="preserve">27-CR-22-22160</t>
  </si>
  <si>
    <t xml:space="preserve">Tricia Ann Karls-Schmitz</t>
  </si>
  <si>
    <t xml:space="preserve">Tricia Karls-Schmitz</t>
  </si>
  <si>
    <t xml:space="preserve">27-CR-23-25614</t>
  </si>
  <si>
    <t xml:space="preserve">Tyberis Daquan Lamont Day</t>
  </si>
  <si>
    <t xml:space="preserve">Tyberis Day</t>
  </si>
  <si>
    <t xml:space="preserve">27-CR-23-11345</t>
  </si>
  <si>
    <t xml:space="preserve">Tyler Jordan Traulich</t>
  </si>
  <si>
    <t xml:space="preserve">Tyler Traulich</t>
  </si>
  <si>
    <t xml:space="preserve">27-CR-22-15134</t>
  </si>
  <si>
    <t xml:space="preserve">VARLE CAPRICE WRIGHT</t>
  </si>
  <si>
    <t xml:space="preserve">VARLE WRIGHT</t>
  </si>
  <si>
    <t xml:space="preserve">27-CR-22-24314</t>
  </si>
  <si>
    <t xml:space="preserve">VINCENT LEE LINDSEY</t>
  </si>
  <si>
    <t xml:space="preserve">VINCENT LINDSEY</t>
  </si>
  <si>
    <t xml:space="preserve">27-CR-22-19050</t>
  </si>
  <si>
    <t xml:space="preserve">Vashawn Selig Campbell</t>
  </si>
  <si>
    <t xml:space="preserve">Vashawn Campbell</t>
  </si>
  <si>
    <t xml:space="preserve">27-CR-23-27360</t>
  </si>
  <si>
    <t xml:space="preserve">Vernon Dwayne Wilson</t>
  </si>
  <si>
    <t xml:space="preserve">Vernon Wilson</t>
  </si>
  <si>
    <t xml:space="preserve">27-CR-24-18211</t>
  </si>
  <si>
    <t xml:space="preserve">WARREN DALE SCHILLER</t>
  </si>
  <si>
    <t xml:space="preserve">WARREN SCHILLER</t>
  </si>
  <si>
    <t xml:space="preserve">27-CR-23-21819</t>
  </si>
  <si>
    <t xml:space="preserve">WILLIAM CORDELL DAVIDSON, Jr.</t>
  </si>
  <si>
    <t xml:space="preserve">WILLIAM DAVIDSON</t>
  </si>
  <si>
    <t xml:space="preserve">27-CR-22-24626</t>
  </si>
  <si>
    <t xml:space="preserve">WILLIAM JAMIEL KING</t>
  </si>
  <si>
    <t xml:space="preserve">WILLIAM KING</t>
  </si>
  <si>
    <t xml:space="preserve">27-CR-23-692</t>
  </si>
  <si>
    <t xml:space="preserve">WILLIAM CHARLES LAFROMBOISE</t>
  </si>
  <si>
    <t xml:space="preserve">WILLIAM LAFROMBOISE</t>
  </si>
  <si>
    <t xml:space="preserve">27-CR-23-21679</t>
  </si>
  <si>
    <t xml:space="preserve">WILLIAM ANTONIO MCCLENDON</t>
  </si>
  <si>
    <t xml:space="preserve">WILLIAM MCCLENDON</t>
  </si>
  <si>
    <t xml:space="preserve">27-CR-19-19876</t>
  </si>
  <si>
    <t xml:space="preserve">WILLIAM JOSEPH SCHAUER</t>
  </si>
  <si>
    <t xml:space="preserve">WILLIAM SCHAUER</t>
  </si>
  <si>
    <t xml:space="preserve">27-CR-23-14988</t>
  </si>
  <si>
    <t xml:space="preserve">WILLIE DARIS THOMAS BARNES</t>
  </si>
  <si>
    <t xml:space="preserve">WILLIE BARNES</t>
  </si>
  <si>
    <t xml:space="preserve">27-CR-24-10197</t>
  </si>
  <si>
    <t xml:space="preserve">WILLIE MONTEZ BRADLEY</t>
  </si>
  <si>
    <t xml:space="preserve">WILLIE BRADLEY</t>
  </si>
  <si>
    <t xml:space="preserve">27-CR-23-19959</t>
  </si>
  <si>
    <t xml:space="preserve">Walter Ivory Harper</t>
  </si>
  <si>
    <t xml:space="preserve">Walter Harper</t>
  </si>
  <si>
    <t xml:space="preserve">27-CR-22-24008</t>
  </si>
  <si>
    <t xml:space="preserve">Willionte Demaine Jones</t>
  </si>
  <si>
    <t xml:space="preserve">Willionte Jones</t>
  </si>
  <si>
    <t xml:space="preserve">27-CR-24-20065</t>
  </si>
  <si>
    <t xml:space="preserve">YELENA VIKTOROVNA KAZIMIROVA</t>
  </si>
  <si>
    <t xml:space="preserve">YELENA KAZIMIROVA</t>
  </si>
  <si>
    <t xml:space="preserve">Contributes to need for child protection or services</t>
  </si>
  <si>
    <t xml:space="preserve">260C.425.1(a)</t>
  </si>
  <si>
    <t xml:space="preserve">27-CR-22-10577</t>
  </si>
  <si>
    <t xml:space="preserve">YOLANDA MARISOL HERNANDEZ ZUNIGA</t>
  </si>
  <si>
    <t xml:space="preserve">YOLANDA ZUNIGA</t>
  </si>
  <si>
    <t xml:space="preserve">Theft-Obtain Services-No Payment</t>
  </si>
  <si>
    <t xml:space="preserve">609.52.2(a)(13)</t>
  </si>
  <si>
    <t xml:space="preserve">27-CR-23-21909</t>
  </si>
  <si>
    <t xml:space="preserve">YUSEF LAWRENCE COOKBEY</t>
  </si>
  <si>
    <t xml:space="preserve">YUSEF COOKBEY</t>
  </si>
  <si>
    <t xml:space="preserve">152.097.1(1)</t>
  </si>
  <si>
    <t xml:space="preserve">27-CR-23-27340</t>
  </si>
  <si>
    <t xml:space="preserve">Yaqub Cabdirahman Ahmed</t>
  </si>
  <si>
    <t xml:space="preserve">Yaqub Ahmed</t>
  </si>
  <si>
    <t xml:space="preserve">Criminal Sexual Conduct - 1st Degree - Penetration or Contact under 14 - Actor &gt; 36m older</t>
  </si>
  <si>
    <t xml:space="preserve">609.342.1a(e)</t>
  </si>
  <si>
    <t xml:space="preserve">27-CR-23-5224</t>
  </si>
  <si>
    <t xml:space="preserve">ZACHARY THOMAS LANGER</t>
  </si>
  <si>
    <t xml:space="preserve">ZACHARY LANGER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</si>
</sst>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b val="true"/>
      <sz val="12"/>
      <name val="Arial"/>
      <family val="2"/>
      <charset val="1"/>
    </font>
    <font>
      <sz val="12"/>
      <color rgb="FF00008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D15" activeCellId="0" sqref="D15"/>
    </sheetView>
  </sheetViews>
  <sheetFormatPr defaultColWidth="11.53515625" defaultRowHeight="15" zeroHeight="false" outlineLevelRow="0" outlineLevelCol="0"/>
  <cols>
    <col collapsed="false" customWidth="true" hidden="false" outlineLevel="0" max="1" min="1" style="1" width="12.22"/>
    <col collapsed="false" customWidth="true" hidden="false" outlineLevel="0" max="2" min="2" style="1" width="18.89"/>
    <col collapsed="false" customWidth="true" hidden="false" outlineLevel="0" max="3" min="3" style="2" width="80.86"/>
    <col collapsed="false" customWidth="true" hidden="false" outlineLevel="0" max="4" min="4" style="2" width="77.52"/>
    <col collapsed="false" customWidth="true" hidden="false" outlineLevel="0" max="5" min="5" style="1" width="15.56"/>
    <col collapsed="false" customWidth="true" hidden="false" outlineLevel="0" max="6" min="6" style="2" width="84.89"/>
    <col collapsed="false" customWidth="true" hidden="false" outlineLevel="0" max="7" min="7" style="1" width="23.35"/>
    <col collapsed="false" customWidth="true" hidden="false" outlineLevel="0" max="8" min="8" style="1" width="26.25"/>
    <col collapsed="false" customWidth="true" hidden="false" outlineLevel="0" max="9" min="9" style="2" width="85.59"/>
    <col collapsed="false" customWidth="true" hidden="false" outlineLevel="0" max="10" min="10" style="1" width="32.8"/>
    <col collapsed="false" customWidth="true" hidden="false" outlineLevel="0" max="11" min="11" style="1" width="30.56"/>
    <col collapsed="false" customWidth="true" hidden="false" outlineLevel="0" max="12" min="12" style="1" width="30.43"/>
    <col collapsed="false" customWidth="true" hidden="false" outlineLevel="0" max="13" min="13" style="1" width="31.1"/>
    <col collapsed="false" customWidth="false" hidden="false" outlineLevel="0" max="14" min="14" style="2" width="11.52"/>
    <col collapsed="false" customWidth="true" hidden="false" outlineLevel="0" max="15" min="15" style="0" width="12.22"/>
    <col collapsed="false" customWidth="false" hidden="false" outlineLevel="0" max="1022" min="16" style="2" width="11.52"/>
  </cols>
  <sheetData>
    <row r="1" s="1" customFormat="true" ht="23.0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O1" s="0"/>
      <c r="AMI1" s="0"/>
      <c r="AMJ1" s="0"/>
    </row>
    <row r="2" customFormat="false" ht="18.7" hidden="false" customHeight="true" outlineLevel="0" collapsed="false">
      <c r="A2" s="1" t="n">
        <v>1</v>
      </c>
      <c r="B2" s="1" t="s">
        <v>13</v>
      </c>
      <c r="C2" s="4" t="str">
        <f aca="false">HYPERLINK("https://mncourtfraud.com/file/JUN_2025__raissa_carpenter__cases_2018_01.pdf.ots","JUN_2025__raissa_carpenter__cases_2018_01.pdf.ots")</f>
        <v>JUN_2025__raissa_carpenter__cases_2018_01.pdf.ots</v>
      </c>
      <c r="D2" s="4" t="str">
        <f aca="false">HYPERLINK("https://mncourtfraud.com/file/JUN_2025__raissa_carpenter__cases_2018_01.pdf","JUN_2025__raissa_carpenter__cases_2018_01.pdf")</f>
        <v>JUN_2025__raissa_carpenter__cases_2018_01.pdf</v>
      </c>
      <c r="E2" s="1" t="n">
        <v>1</v>
      </c>
      <c r="F2" s="2" t="s">
        <v>14</v>
      </c>
      <c r="G2" s="1" t="n">
        <v>112023</v>
      </c>
      <c r="H2" s="1" t="n">
        <v>903219</v>
      </c>
      <c r="I2" s="2" t="s">
        <v>15</v>
      </c>
      <c r="J2" s="1" t="s">
        <v>16</v>
      </c>
      <c r="K2" s="1" t="s">
        <v>17</v>
      </c>
      <c r="L2" s="1" t="s">
        <v>18</v>
      </c>
      <c r="M2" s="1" t="s">
        <v>19</v>
      </c>
    </row>
    <row r="3" customFormat="false" ht="18.7" hidden="false" customHeight="true" outlineLevel="0" collapsed="false">
      <c r="A3" s="1" t="n">
        <v>2</v>
      </c>
      <c r="B3" s="1" t="s">
        <v>13</v>
      </c>
      <c r="C3" s="4" t="str">
        <f aca="false">HYPERLINK("https://mncourtfraud.com/file/JUN_2025__raissa_carpenter__cases_2018_01.zip.ots","JUN_2025__raissa_carpenter__cases_2018_01.zip.ots")</f>
        <v>JUN_2025__raissa_carpenter__cases_2018_01.zip.ots</v>
      </c>
      <c r="D3" s="4" t="str">
        <f aca="false">HYPERLINK("https://mncourtfraud.com/file/JUN_2025__raissa_carpenter__cases_2018_01.zip","JUN_2025__raissa_carpenter__cases_2018_01.zip")</f>
        <v>JUN_2025__raissa_carpenter__cases_2018_01.zip</v>
      </c>
      <c r="E3" s="1" t="n">
        <v>1</v>
      </c>
      <c r="F3" s="2" t="s">
        <v>20</v>
      </c>
      <c r="G3" s="1" t="n">
        <v>541013</v>
      </c>
      <c r="H3" s="1" t="n">
        <v>903205</v>
      </c>
      <c r="I3" s="2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customFormat="false" ht="18.7" hidden="false" customHeight="true" outlineLevel="0" collapsed="false">
      <c r="A4" s="1" t="n">
        <v>3</v>
      </c>
      <c r="B4" s="1" t="s">
        <v>13</v>
      </c>
      <c r="C4" s="4" t="str">
        <f aca="false">HYPERLINK("https://mncourtfraud.com/file/JUN_2025__raissa_carpenter__cases_2018_02.pdf.ots","JUN_2025__raissa_carpenter__cases_2018_02.pdf.ots")</f>
        <v>JUN_2025__raissa_carpenter__cases_2018_02.pdf.ots</v>
      </c>
      <c r="D4" s="4" t="str">
        <f aca="false">HYPERLINK("https://mncourtfraud.com/file/JUN_2025__raissa_carpenter__cases_2018_02.pdf","JUN_2025__raissa_carpenter__cases_2018_02.pdf")</f>
        <v>JUN_2025__raissa_carpenter__cases_2018_02.pdf</v>
      </c>
      <c r="E4" s="1" t="n">
        <v>1</v>
      </c>
      <c r="F4" s="2" t="s">
        <v>26</v>
      </c>
      <c r="G4" s="1" t="n">
        <v>111170</v>
      </c>
      <c r="H4" s="1" t="n">
        <v>903195</v>
      </c>
      <c r="I4" s="2" t="s">
        <v>27</v>
      </c>
      <c r="J4" s="1" t="s">
        <v>28</v>
      </c>
      <c r="K4" s="1" t="s">
        <v>29</v>
      </c>
      <c r="L4" s="1" t="s">
        <v>30</v>
      </c>
      <c r="M4" s="1" t="s">
        <v>31</v>
      </c>
    </row>
    <row r="5" customFormat="false" ht="18.7" hidden="false" customHeight="true" outlineLevel="0" collapsed="false">
      <c r="A5" s="1" t="n">
        <v>4</v>
      </c>
      <c r="B5" s="1" t="s">
        <v>13</v>
      </c>
      <c r="C5" s="4" t="str">
        <f aca="false">HYPERLINK("https://mncourtfraud.com/file/JUN_2025__raissa_carpenter__cases_2018_02.zip.ots","JUN_2025__raissa_carpenter__cases_2018_02.zip.ots")</f>
        <v>JUN_2025__raissa_carpenter__cases_2018_02.zip.ots</v>
      </c>
      <c r="D5" s="4" t="str">
        <f aca="false">HYPERLINK("https://mncourtfraud.com/file/JUN_2025__raissa_carpenter__cases_2018_02.zip","JUN_2025__raissa_carpenter__cases_2018_02.zip")</f>
        <v>JUN_2025__raissa_carpenter__cases_2018_02.zip</v>
      </c>
      <c r="E5" s="1" t="n">
        <v>1</v>
      </c>
      <c r="F5" s="2" t="s">
        <v>32</v>
      </c>
      <c r="G5" s="1" t="n">
        <v>541029</v>
      </c>
      <c r="H5" s="1" t="n">
        <v>903219</v>
      </c>
      <c r="I5" s="2" t="s">
        <v>15</v>
      </c>
      <c r="J5" s="1" t="s">
        <v>16</v>
      </c>
      <c r="K5" s="1" t="s">
        <v>17</v>
      </c>
      <c r="L5" s="1" t="s">
        <v>33</v>
      </c>
      <c r="M5" s="1" t="s">
        <v>19</v>
      </c>
    </row>
    <row r="6" customFormat="false" ht="18.7" hidden="false" customHeight="true" outlineLevel="0" collapsed="false">
      <c r="A6" s="1" t="n">
        <v>5</v>
      </c>
      <c r="B6" s="1" t="s">
        <v>13</v>
      </c>
      <c r="C6" s="4" t="str">
        <f aca="false">HYPERLINK("https://mncourtfraud.com/file/JUN_2025__raissa_carpenter__cases_2018_03.pdf.ots","JUN_2025__raissa_carpenter__cases_2018_03.pdf.ots")</f>
        <v>JUN_2025__raissa_carpenter__cases_2018_03.pdf.ots</v>
      </c>
      <c r="D6" s="4" t="str">
        <f aca="false">HYPERLINK("https://mncourtfraud.com/file/JUN_2025__raissa_carpenter__cases_2018_03.pdf","JUN_2025__raissa_carpenter__cases_2018_03.pdf")</f>
        <v>JUN_2025__raissa_carpenter__cases_2018_03.pdf</v>
      </c>
      <c r="E6" s="1" t="n">
        <v>1</v>
      </c>
      <c r="F6" s="2" t="s">
        <v>34</v>
      </c>
      <c r="G6" s="1" t="n">
        <v>115639</v>
      </c>
      <c r="H6" s="1" t="n">
        <v>903197</v>
      </c>
      <c r="I6" s="2" t="s">
        <v>35</v>
      </c>
      <c r="J6" s="1" t="s">
        <v>36</v>
      </c>
      <c r="K6" s="1" t="s">
        <v>37</v>
      </c>
      <c r="L6" s="1" t="s">
        <v>38</v>
      </c>
      <c r="M6" s="1" t="s">
        <v>39</v>
      </c>
    </row>
    <row r="7" customFormat="false" ht="18.7" hidden="false" customHeight="true" outlineLevel="0" collapsed="false">
      <c r="A7" s="1" t="n">
        <v>6</v>
      </c>
      <c r="B7" s="1" t="s">
        <v>13</v>
      </c>
      <c r="C7" s="4" t="str">
        <f aca="false">HYPERLINK("https://mncourtfraud.com/file/JUN_2025__raissa_carpenter__cases_2018_03.zip.ots","JUN_2025__raissa_carpenter__cases_2018_03.zip.ots")</f>
        <v>JUN_2025__raissa_carpenter__cases_2018_03.zip.ots</v>
      </c>
      <c r="D7" s="4" t="str">
        <f aca="false">HYPERLINK("https://mncourtfraud.com/file/JUN_2025__raissa_carpenter__cases_2018_03.zip","JUN_2025__raissa_carpenter__cases_2018_03.zip")</f>
        <v>JUN_2025__raissa_carpenter__cases_2018_03.zip</v>
      </c>
      <c r="E7" s="1" t="n">
        <v>1</v>
      </c>
      <c r="F7" s="2" t="s">
        <v>40</v>
      </c>
      <c r="G7" s="1" t="n">
        <v>541073</v>
      </c>
      <c r="H7" s="1" t="n">
        <v>903219</v>
      </c>
      <c r="I7" s="2" t="s">
        <v>15</v>
      </c>
      <c r="J7" s="1" t="s">
        <v>16</v>
      </c>
      <c r="K7" s="1" t="s">
        <v>17</v>
      </c>
      <c r="L7" s="1" t="s">
        <v>41</v>
      </c>
      <c r="M7" s="1" t="s">
        <v>19</v>
      </c>
    </row>
    <row r="8" customFormat="false" ht="18.7" hidden="false" customHeight="true" outlineLevel="0" collapsed="false">
      <c r="A8" s="1" t="n">
        <v>7</v>
      </c>
      <c r="B8" s="1" t="s">
        <v>13</v>
      </c>
      <c r="C8" s="4" t="str">
        <f aca="false">HYPERLINK("https://mncourtfraud.com/file/JUN_2025__raissa_carpenter__cases_2018_04.pdf.ots","JUN_2025__raissa_carpenter__cases_2018_04.pdf.ots")</f>
        <v>JUN_2025__raissa_carpenter__cases_2018_04.pdf.ots</v>
      </c>
      <c r="D8" s="4" t="str">
        <f aca="false">HYPERLINK("https://mncourtfraud.com/file/JUN_2025__raissa_carpenter__cases_2018_04.pdf","JUN_2025__raissa_carpenter__cases_2018_04.pdf")</f>
        <v>JUN_2025__raissa_carpenter__cases_2018_04.pdf</v>
      </c>
      <c r="E8" s="1" t="n">
        <v>1</v>
      </c>
      <c r="F8" s="2" t="s">
        <v>42</v>
      </c>
      <c r="G8" s="1" t="n">
        <v>118304</v>
      </c>
      <c r="H8" s="1" t="n">
        <v>903195</v>
      </c>
      <c r="I8" s="2" t="s">
        <v>27</v>
      </c>
      <c r="J8" s="1" t="s">
        <v>28</v>
      </c>
      <c r="K8" s="1" t="s">
        <v>29</v>
      </c>
      <c r="L8" s="1" t="s">
        <v>43</v>
      </c>
      <c r="M8" s="1" t="s">
        <v>31</v>
      </c>
    </row>
    <row r="9" customFormat="false" ht="18.7" hidden="false" customHeight="true" outlineLevel="0" collapsed="false">
      <c r="A9" s="1" t="n">
        <v>8</v>
      </c>
      <c r="B9" s="1" t="s">
        <v>13</v>
      </c>
      <c r="C9" s="4" t="str">
        <f aca="false">HYPERLINK("https://mncourtfraud.com/file/JUN_2025__raissa_carpenter__cases_2018_04.zip.ots","JUN_2025__raissa_carpenter__cases_2018_04.zip.ots")</f>
        <v>JUN_2025__raissa_carpenter__cases_2018_04.zip.ots</v>
      </c>
      <c r="D9" s="4" t="str">
        <f aca="false">HYPERLINK("https://mncourtfraud.com/file/JUN_2025__raissa_carpenter__cases_2018_04.zip","JUN_2025__raissa_carpenter__cases_2018_04.zip")</f>
        <v>JUN_2025__raissa_carpenter__cases_2018_04.zip</v>
      </c>
      <c r="E9" s="1" t="n">
        <v>1</v>
      </c>
      <c r="F9" s="2" t="s">
        <v>44</v>
      </c>
      <c r="G9" s="1" t="n">
        <v>542097</v>
      </c>
      <c r="H9" s="1" t="n">
        <v>903219</v>
      </c>
      <c r="I9" s="2" t="s">
        <v>15</v>
      </c>
      <c r="J9" s="1" t="s">
        <v>16</v>
      </c>
      <c r="K9" s="1" t="s">
        <v>17</v>
      </c>
      <c r="L9" s="1" t="s">
        <v>45</v>
      </c>
      <c r="M9" s="1" t="s">
        <v>19</v>
      </c>
    </row>
    <row r="10" customFormat="false" ht="18.7" hidden="false" customHeight="true" outlineLevel="0" collapsed="false">
      <c r="A10" s="1" t="n">
        <v>9</v>
      </c>
      <c r="B10" s="1" t="s">
        <v>13</v>
      </c>
      <c r="C10" s="4" t="str">
        <f aca="false">HYPERLINK("https://mncourtfraud.com/file/JUN_2025__raissa_carpenter__cases_2018_05.pdf.ots","JUN_2025__raissa_carpenter__cases_2018_05.pdf.ots")</f>
        <v>JUN_2025__raissa_carpenter__cases_2018_05.pdf.ots</v>
      </c>
      <c r="D10" s="4" t="str">
        <f aca="false">HYPERLINK("https://mncourtfraud.com/file/JUN_2025__raissa_carpenter__cases_2018_05.pdf","JUN_2025__raissa_carpenter__cases_2018_05.pdf")</f>
        <v>JUN_2025__raissa_carpenter__cases_2018_05.pdf</v>
      </c>
      <c r="E10" s="1" t="n">
        <v>1</v>
      </c>
      <c r="F10" s="2" t="s">
        <v>46</v>
      </c>
      <c r="G10" s="1" t="n">
        <v>110613</v>
      </c>
      <c r="H10" s="1" t="n">
        <v>903195</v>
      </c>
      <c r="I10" s="2" t="s">
        <v>27</v>
      </c>
      <c r="J10" s="1" t="s">
        <v>28</v>
      </c>
      <c r="K10" s="1" t="s">
        <v>29</v>
      </c>
      <c r="L10" s="1" t="s">
        <v>47</v>
      </c>
      <c r="M10" s="1" t="s">
        <v>31</v>
      </c>
    </row>
    <row r="11" customFormat="false" ht="18.7" hidden="false" customHeight="true" outlineLevel="0" collapsed="false">
      <c r="A11" s="1" t="n">
        <v>10</v>
      </c>
      <c r="B11" s="1" t="s">
        <v>13</v>
      </c>
      <c r="C11" s="4" t="str">
        <f aca="false">HYPERLINK("https://mncourtfraud.com/file/JUN_2025__raissa_carpenter__cases_2018_05.zip.ots","JUN_2025__raissa_carpenter__cases_2018_05.zip.ots")</f>
        <v>JUN_2025__raissa_carpenter__cases_2018_05.zip.ots</v>
      </c>
      <c r="D11" s="4" t="str">
        <f aca="false">HYPERLINK("https://mncourtfraud.com/file/JUN_2025__raissa_carpenter__cases_2018_05.zip","JUN_2025__raissa_carpenter__cases_2018_05.zip")</f>
        <v>JUN_2025__raissa_carpenter__cases_2018_05.zip</v>
      </c>
      <c r="E11" s="1" t="n">
        <v>1</v>
      </c>
      <c r="F11" s="2" t="s">
        <v>48</v>
      </c>
      <c r="G11" s="1" t="n">
        <v>540935</v>
      </c>
      <c r="H11" s="1" t="n">
        <v>903205</v>
      </c>
      <c r="I11" s="2" t="s">
        <v>21</v>
      </c>
      <c r="J11" s="1" t="s">
        <v>22</v>
      </c>
      <c r="K11" s="1" t="s">
        <v>23</v>
      </c>
      <c r="L11" s="1" t="s">
        <v>49</v>
      </c>
      <c r="M11" s="1" t="s">
        <v>25</v>
      </c>
    </row>
    <row r="12" customFormat="false" ht="18.7" hidden="false" customHeight="true" outlineLevel="0" collapsed="false">
      <c r="A12" s="1" t="n">
        <v>11</v>
      </c>
      <c r="B12" s="1" t="s">
        <v>13</v>
      </c>
      <c r="C12" s="4" t="str">
        <f aca="false">HYPERLINK("https://mncourtfraud.com/file/JUN_2025__raissa_carpenter__cases_2018_06.pdf.ots","JUN_2025__raissa_carpenter__cases_2018_06.pdf.ots")</f>
        <v>JUN_2025__raissa_carpenter__cases_2018_06.pdf.ots</v>
      </c>
      <c r="D12" s="4" t="str">
        <f aca="false">HYPERLINK("https://mncourtfraud.com/file/JUN_2025__raissa_carpenter__cases_2018_06.pdf","JUN_2025__raissa_carpenter__cases_2018_06.pdf")</f>
        <v>JUN_2025__raissa_carpenter__cases_2018_06.pdf</v>
      </c>
      <c r="E12" s="1" t="n">
        <v>1</v>
      </c>
      <c r="F12" s="2" t="s">
        <v>50</v>
      </c>
      <c r="G12" s="1" t="n">
        <v>115442</v>
      </c>
      <c r="H12" s="1" t="n">
        <v>903219</v>
      </c>
      <c r="I12" s="2" t="s">
        <v>15</v>
      </c>
      <c r="J12" s="1" t="s">
        <v>16</v>
      </c>
      <c r="K12" s="1" t="s">
        <v>17</v>
      </c>
      <c r="L12" s="1" t="s">
        <v>51</v>
      </c>
      <c r="M12" s="1" t="s">
        <v>19</v>
      </c>
    </row>
    <row r="13" customFormat="false" ht="18.7" hidden="false" customHeight="true" outlineLevel="0" collapsed="false">
      <c r="A13" s="1" t="n">
        <v>12</v>
      </c>
      <c r="B13" s="1" t="s">
        <v>13</v>
      </c>
      <c r="C13" s="4" t="str">
        <f aca="false">HYPERLINK("https://mncourtfraud.com/file/JUN_2025__raissa_carpenter__cases_2018_06.zip.ots","JUN_2025__raissa_carpenter__cases_2018_06.zip.ots")</f>
        <v>JUN_2025__raissa_carpenter__cases_2018_06.zip.ots</v>
      </c>
      <c r="D13" s="4" t="str">
        <f aca="false">HYPERLINK("https://mncourtfraud.com/file/JUN_2025__raissa_carpenter__cases_2018_06.zip","JUN_2025__raissa_carpenter__cases_2018_06.zip")</f>
        <v>JUN_2025__raissa_carpenter__cases_2018_06.zip</v>
      </c>
      <c r="E13" s="1" t="n">
        <v>1</v>
      </c>
      <c r="F13" s="2" t="s">
        <v>52</v>
      </c>
      <c r="G13" s="1" t="n">
        <v>541320</v>
      </c>
      <c r="H13" s="1" t="n">
        <v>903205</v>
      </c>
      <c r="I13" s="2" t="s">
        <v>21</v>
      </c>
      <c r="J13" s="1" t="s">
        <v>22</v>
      </c>
      <c r="K13" s="1" t="s">
        <v>23</v>
      </c>
      <c r="L13" s="1" t="s">
        <v>53</v>
      </c>
      <c r="M13" s="1" t="s">
        <v>25</v>
      </c>
    </row>
    <row r="14" customFormat="false" ht="18.7" hidden="false" customHeight="true" outlineLevel="0" collapsed="false">
      <c r="A14" s="1" t="n">
        <v>13</v>
      </c>
      <c r="B14" s="1" t="s">
        <v>13</v>
      </c>
      <c r="C14" s="4" t="str">
        <f aca="false">HYPERLINK("https://mncourtfraud.com/file/JUN_2025__raissa_carpenter__cases_2018_07.pdf.ots","JUN_2025__raissa_carpenter__cases_2018_07.pdf.ots")</f>
        <v>JUN_2025__raissa_carpenter__cases_2018_07.pdf.ots</v>
      </c>
      <c r="D14" s="4" t="str">
        <f aca="false">HYPERLINK("https://mncourtfraud.com/file/JUN_2025__raissa_carpenter__cases_2018_07.pdf","JUN_2025__raissa_carpenter__cases_2018_07.pdf")</f>
        <v>JUN_2025__raissa_carpenter__cases_2018_07.pdf</v>
      </c>
      <c r="E14" s="1" t="n">
        <v>1</v>
      </c>
      <c r="F14" s="2" t="s">
        <v>54</v>
      </c>
      <c r="G14" s="1" t="n">
        <v>110649</v>
      </c>
      <c r="H14" s="1" t="n">
        <v>903195</v>
      </c>
      <c r="I14" s="2" t="s">
        <v>27</v>
      </c>
      <c r="J14" s="1" t="s">
        <v>28</v>
      </c>
      <c r="K14" s="1" t="s">
        <v>29</v>
      </c>
      <c r="L14" s="1" t="s">
        <v>55</v>
      </c>
      <c r="M14" s="1" t="s">
        <v>31</v>
      </c>
    </row>
    <row r="15" customFormat="false" ht="18.7" hidden="false" customHeight="true" outlineLevel="0" collapsed="false">
      <c r="A15" s="1" t="n">
        <v>14</v>
      </c>
      <c r="B15" s="1" t="s">
        <v>13</v>
      </c>
      <c r="C15" s="4" t="str">
        <f aca="false">HYPERLINK("https://mncourtfraud.com/file/JUN_2025__raissa_carpenter__cases_2018_07.zip.ots","JUN_2025__raissa_carpenter__cases_2018_07.zip.ots")</f>
        <v>JUN_2025__raissa_carpenter__cases_2018_07.zip.ots</v>
      </c>
      <c r="D15" s="4" t="str">
        <f aca="false">HYPERLINK("https://mncourtfraud.com/file/JUN_2025__raissa_carpenter__cases_2018_07.zip","JUN_2025__raissa_carpenter__cases_2018_07.zip")</f>
        <v>JUN_2025__raissa_carpenter__cases_2018_07.zip</v>
      </c>
      <c r="E15" s="1" t="n">
        <v>1</v>
      </c>
      <c r="F15" s="2" t="s">
        <v>56</v>
      </c>
      <c r="G15" s="1" t="n">
        <v>540856</v>
      </c>
      <c r="H15" s="1" t="n">
        <v>903205</v>
      </c>
      <c r="I15" s="2" t="s">
        <v>21</v>
      </c>
      <c r="J15" s="1" t="s">
        <v>22</v>
      </c>
      <c r="K15" s="1" t="s">
        <v>23</v>
      </c>
      <c r="L15" s="1" t="s">
        <v>57</v>
      </c>
      <c r="M15" s="1" t="s">
        <v>25</v>
      </c>
    </row>
    <row r="16" customFormat="false" ht="18.7" hidden="false" customHeight="true" outlineLevel="0" collapsed="false">
      <c r="A16" s="1" t="n">
        <v>15</v>
      </c>
      <c r="B16" s="1" t="s">
        <v>13</v>
      </c>
      <c r="C16" s="4" t="str">
        <f aca="false">HYPERLINK("https://mncourtfraud.com/file/JUN_2025__raissa_carpenter__cases_2019_01.pdf.ots","JUN_2025__raissa_carpenter__cases_2019_01.pdf.ots")</f>
        <v>JUN_2025__raissa_carpenter__cases_2019_01.pdf.ots</v>
      </c>
      <c r="D16" s="4" t="str">
        <f aca="false">HYPERLINK("https://mncourtfraud.com/file/JUN_2025__raissa_carpenter__cases_2019_01.pdf","JUN_2025__raissa_carpenter__cases_2019_01.pdf")</f>
        <v>JUN_2025__raissa_carpenter__cases_2019_01.pdf</v>
      </c>
      <c r="E16" s="1" t="n">
        <v>1</v>
      </c>
      <c r="F16" s="2" t="s">
        <v>58</v>
      </c>
      <c r="G16" s="1" t="n">
        <v>114262</v>
      </c>
      <c r="H16" s="1" t="n">
        <v>903197</v>
      </c>
      <c r="I16" s="2" t="s">
        <v>35</v>
      </c>
      <c r="J16" s="1" t="s">
        <v>36</v>
      </c>
      <c r="K16" s="1" t="s">
        <v>37</v>
      </c>
      <c r="L16" s="1" t="s">
        <v>59</v>
      </c>
      <c r="M16" s="1" t="s">
        <v>39</v>
      </c>
    </row>
    <row r="17" customFormat="false" ht="18.7" hidden="false" customHeight="true" outlineLevel="0" collapsed="false">
      <c r="A17" s="1" t="n">
        <v>16</v>
      </c>
      <c r="B17" s="1" t="s">
        <v>13</v>
      </c>
      <c r="C17" s="4" t="str">
        <f aca="false">HYPERLINK("https://mncourtfraud.com/file/JUN_2025__raissa_carpenter__cases_2019_01.zip.ots","JUN_2025__raissa_carpenter__cases_2019_01.zip.ots")</f>
        <v>JUN_2025__raissa_carpenter__cases_2019_01.zip.ots</v>
      </c>
      <c r="D17" s="4" t="str">
        <f aca="false">HYPERLINK("https://mncourtfraud.com/file/JUN_2025__raissa_carpenter__cases_2019_01.zip","JUN_2025__raissa_carpenter__cases_2019_01.zip")</f>
        <v>JUN_2025__raissa_carpenter__cases_2019_01.zip</v>
      </c>
      <c r="E17" s="1" t="n">
        <v>1</v>
      </c>
      <c r="F17" s="2" t="s">
        <v>60</v>
      </c>
      <c r="G17" s="1" t="n">
        <v>541047</v>
      </c>
      <c r="H17" s="1" t="n">
        <v>903206</v>
      </c>
      <c r="I17" s="2" t="s">
        <v>61</v>
      </c>
      <c r="J17" s="1" t="s">
        <v>62</v>
      </c>
      <c r="K17" s="1" t="s">
        <v>63</v>
      </c>
      <c r="L17" s="1" t="s">
        <v>64</v>
      </c>
      <c r="M17" s="1" t="s">
        <v>65</v>
      </c>
    </row>
    <row r="18" customFormat="false" ht="18.7" hidden="false" customHeight="true" outlineLevel="0" collapsed="false">
      <c r="A18" s="1" t="n">
        <v>17</v>
      </c>
      <c r="B18" s="1" t="s">
        <v>13</v>
      </c>
      <c r="C18" s="4" t="str">
        <f aca="false">HYPERLINK("https://mncourtfraud.com/file/JUN_2025__raissa_carpenter__cases_2019_02.pdf.ots","JUN_2025__raissa_carpenter__cases_2019_02.pdf.ots")</f>
        <v>JUN_2025__raissa_carpenter__cases_2019_02.pdf.ots</v>
      </c>
      <c r="D18" s="4" t="str">
        <f aca="false">HYPERLINK("https://mncourtfraud.com/file/JUN_2025__raissa_carpenter__cases_2019_02.pdf","JUN_2025__raissa_carpenter__cases_2019_02.pdf")</f>
        <v>JUN_2025__raissa_carpenter__cases_2019_02.pdf</v>
      </c>
      <c r="E18" s="1" t="n">
        <v>1</v>
      </c>
      <c r="F18" s="2" t="s">
        <v>66</v>
      </c>
      <c r="G18" s="1" t="n">
        <v>131006</v>
      </c>
      <c r="H18" s="1" t="n">
        <v>903219</v>
      </c>
      <c r="I18" s="2" t="s">
        <v>15</v>
      </c>
      <c r="J18" s="1" t="s">
        <v>16</v>
      </c>
      <c r="K18" s="1" t="s">
        <v>17</v>
      </c>
      <c r="L18" s="1" t="s">
        <v>67</v>
      </c>
      <c r="M18" s="1" t="s">
        <v>19</v>
      </c>
    </row>
    <row r="19" customFormat="false" ht="18.7" hidden="false" customHeight="true" outlineLevel="0" collapsed="false">
      <c r="A19" s="1" t="n">
        <v>18</v>
      </c>
      <c r="B19" s="1" t="s">
        <v>13</v>
      </c>
      <c r="C19" s="4" t="str">
        <f aca="false">HYPERLINK("https://mncourtfraud.com/file/JUN_2025__raissa_carpenter__cases_2019_02.zip.ots","JUN_2025__raissa_carpenter__cases_2019_02.zip.ots")</f>
        <v>JUN_2025__raissa_carpenter__cases_2019_02.zip.ots</v>
      </c>
      <c r="D19" s="4" t="str">
        <f aca="false">HYPERLINK("https://mncourtfraud.com/file/JUN_2025__raissa_carpenter__cases_2019_02.zip","JUN_2025__raissa_carpenter__cases_2019_02.zip")</f>
        <v>JUN_2025__raissa_carpenter__cases_2019_02.zip</v>
      </c>
      <c r="E19" s="1" t="n">
        <v>1</v>
      </c>
      <c r="F19" s="2" t="s">
        <v>68</v>
      </c>
      <c r="G19" s="1" t="n">
        <v>545190</v>
      </c>
      <c r="H19" s="1" t="n">
        <v>903205</v>
      </c>
      <c r="I19" s="2" t="s">
        <v>21</v>
      </c>
      <c r="J19" s="1" t="s">
        <v>22</v>
      </c>
      <c r="K19" s="1" t="s">
        <v>23</v>
      </c>
      <c r="L19" s="1" t="s">
        <v>69</v>
      </c>
      <c r="M19" s="1" t="s">
        <v>25</v>
      </c>
    </row>
    <row r="20" customFormat="false" ht="18.7" hidden="false" customHeight="true" outlineLevel="0" collapsed="false">
      <c r="A20" s="1" t="n">
        <v>19</v>
      </c>
      <c r="B20" s="1" t="s">
        <v>13</v>
      </c>
      <c r="C20" s="4" t="str">
        <f aca="false">HYPERLINK("https://mncourtfraud.com/file/JUN_2025__raissa_carpenter__cases_2019_03.pdf.ots","JUN_2025__raissa_carpenter__cases_2019_03.pdf.ots")</f>
        <v>JUN_2025__raissa_carpenter__cases_2019_03.pdf.ots</v>
      </c>
      <c r="D20" s="4" t="str">
        <f aca="false">HYPERLINK("https://mncourtfraud.com/file/JUN_2025__raissa_carpenter__cases_2019_03.pdf","JUN_2025__raissa_carpenter__cases_2019_03.pdf")</f>
        <v>JUN_2025__raissa_carpenter__cases_2019_03.pdf</v>
      </c>
      <c r="E20" s="1" t="n">
        <v>1</v>
      </c>
      <c r="F20" s="2" t="s">
        <v>70</v>
      </c>
      <c r="G20" s="1" t="n">
        <v>111697</v>
      </c>
      <c r="H20" s="1" t="n">
        <v>903219</v>
      </c>
      <c r="I20" s="2" t="s">
        <v>15</v>
      </c>
      <c r="J20" s="1" t="s">
        <v>16</v>
      </c>
      <c r="K20" s="1" t="s">
        <v>17</v>
      </c>
      <c r="L20" s="1" t="s">
        <v>71</v>
      </c>
      <c r="M20" s="1" t="s">
        <v>19</v>
      </c>
    </row>
    <row r="21" customFormat="false" ht="18.7" hidden="false" customHeight="true" outlineLevel="0" collapsed="false">
      <c r="A21" s="1" t="n">
        <v>20</v>
      </c>
      <c r="B21" s="1" t="s">
        <v>13</v>
      </c>
      <c r="C21" s="4" t="str">
        <f aca="false">HYPERLINK("https://mncourtfraud.com/file/JUN_2025__raissa_carpenter__cases_2019_03.zip.ots","JUN_2025__raissa_carpenter__cases_2019_03.zip.ots")</f>
        <v>JUN_2025__raissa_carpenter__cases_2019_03.zip.ots</v>
      </c>
      <c r="D21" s="4" t="str">
        <f aca="false">HYPERLINK("https://mncourtfraud.com/file/JUN_2025__raissa_carpenter__cases_2019_03.zip","JUN_2025__raissa_carpenter__cases_2019_03.zip")</f>
        <v>JUN_2025__raissa_carpenter__cases_2019_03.zip</v>
      </c>
      <c r="E21" s="1" t="n">
        <v>1</v>
      </c>
      <c r="F21" s="2" t="s">
        <v>72</v>
      </c>
      <c r="G21" s="1" t="n">
        <v>540895</v>
      </c>
      <c r="H21" s="1" t="n">
        <v>903206</v>
      </c>
      <c r="I21" s="2" t="s">
        <v>61</v>
      </c>
      <c r="J21" s="1" t="s">
        <v>62</v>
      </c>
      <c r="K21" s="1" t="s">
        <v>63</v>
      </c>
      <c r="L21" s="1" t="s">
        <v>73</v>
      </c>
      <c r="M21" s="1" t="s">
        <v>65</v>
      </c>
    </row>
    <row r="22" customFormat="false" ht="18.7" hidden="false" customHeight="true" outlineLevel="0" collapsed="false">
      <c r="A22" s="1" t="n">
        <v>21</v>
      </c>
      <c r="B22" s="1" t="s">
        <v>13</v>
      </c>
      <c r="C22" s="4" t="str">
        <f aca="false">HYPERLINK("https://mncourtfraud.com/file/JUN_2025__raissa_carpenter__cases_2019_04.pdf.ots","JUN_2025__raissa_carpenter__cases_2019_04.pdf.ots")</f>
        <v>JUN_2025__raissa_carpenter__cases_2019_04.pdf.ots</v>
      </c>
      <c r="D22" s="4" t="str">
        <f aca="false">HYPERLINK("https://mncourtfraud.com/file/JUN_2025__raissa_carpenter__cases_2019_04.pdf","JUN_2025__raissa_carpenter__cases_2019_04.pdf")</f>
        <v>JUN_2025__raissa_carpenter__cases_2019_04.pdf</v>
      </c>
      <c r="E22" s="1" t="n">
        <v>1</v>
      </c>
      <c r="F22" s="2" t="s">
        <v>74</v>
      </c>
      <c r="G22" s="1" t="n">
        <v>119250</v>
      </c>
      <c r="H22" s="1" t="n">
        <v>903197</v>
      </c>
      <c r="I22" s="2" t="s">
        <v>35</v>
      </c>
      <c r="J22" s="1" t="s">
        <v>36</v>
      </c>
      <c r="K22" s="1" t="s">
        <v>37</v>
      </c>
      <c r="L22" s="1" t="s">
        <v>75</v>
      </c>
      <c r="M22" s="1" t="s">
        <v>39</v>
      </c>
    </row>
    <row r="23" customFormat="false" ht="18.7" hidden="false" customHeight="true" outlineLevel="0" collapsed="false">
      <c r="A23" s="1" t="n">
        <v>22</v>
      </c>
      <c r="B23" s="1" t="s">
        <v>13</v>
      </c>
      <c r="C23" s="4" t="str">
        <f aca="false">HYPERLINK("https://mncourtfraud.com/file/JUN_2025__raissa_carpenter__cases_2019_04.zip.ots","JUN_2025__raissa_carpenter__cases_2019_04.zip.ots")</f>
        <v>JUN_2025__raissa_carpenter__cases_2019_04.zip.ots</v>
      </c>
      <c r="D23" s="4" t="str">
        <f aca="false">HYPERLINK("https://mncourtfraud.com/file/JUN_2025__raissa_carpenter__cases_2019_04.zip","JUN_2025__raissa_carpenter__cases_2019_04.zip")</f>
        <v>JUN_2025__raissa_carpenter__cases_2019_04.zip</v>
      </c>
      <c r="E23" s="1" t="n">
        <v>1</v>
      </c>
      <c r="F23" s="2" t="s">
        <v>76</v>
      </c>
      <c r="G23" s="1" t="n">
        <v>541849</v>
      </c>
      <c r="H23" s="1" t="n">
        <v>903205</v>
      </c>
      <c r="I23" s="2" t="s">
        <v>21</v>
      </c>
      <c r="J23" s="1" t="s">
        <v>22</v>
      </c>
      <c r="K23" s="1" t="s">
        <v>23</v>
      </c>
      <c r="L23" s="1" t="s">
        <v>77</v>
      </c>
      <c r="M23" s="1" t="s">
        <v>25</v>
      </c>
    </row>
    <row r="24" customFormat="false" ht="18.7" hidden="false" customHeight="true" outlineLevel="0" collapsed="false">
      <c r="A24" s="1" t="n">
        <v>23</v>
      </c>
      <c r="B24" s="1" t="s">
        <v>13</v>
      </c>
      <c r="C24" s="4" t="str">
        <f aca="false">HYPERLINK("https://mncourtfraud.com/file/JUN_2025__raissa_carpenter__cases_2019_05.pdf.ots","JUN_2025__raissa_carpenter__cases_2019_05.pdf.ots")</f>
        <v>JUN_2025__raissa_carpenter__cases_2019_05.pdf.ots</v>
      </c>
      <c r="D24" s="4" t="str">
        <f aca="false">HYPERLINK("https://mncourtfraud.com/file/JUN_2025__raissa_carpenter__cases_2019_05.pdf","JUN_2025__raissa_carpenter__cases_2019_05.pdf")</f>
        <v>JUN_2025__raissa_carpenter__cases_2019_05.pdf</v>
      </c>
      <c r="E24" s="1" t="n">
        <v>1</v>
      </c>
      <c r="F24" s="2" t="s">
        <v>78</v>
      </c>
      <c r="G24" s="1" t="n">
        <v>120969</v>
      </c>
      <c r="H24" s="1" t="n">
        <v>903195</v>
      </c>
      <c r="I24" s="2" t="s">
        <v>27</v>
      </c>
      <c r="J24" s="1" t="s">
        <v>28</v>
      </c>
      <c r="K24" s="1" t="s">
        <v>29</v>
      </c>
      <c r="L24" s="1" t="s">
        <v>79</v>
      </c>
      <c r="M24" s="1" t="s">
        <v>31</v>
      </c>
    </row>
    <row r="25" customFormat="false" ht="18.7" hidden="false" customHeight="true" outlineLevel="0" collapsed="false">
      <c r="A25" s="1" t="n">
        <v>24</v>
      </c>
      <c r="B25" s="1" t="s">
        <v>13</v>
      </c>
      <c r="C25" s="4" t="str">
        <f aca="false">HYPERLINK("https://mncourtfraud.com/file/JUN_2025__raissa_carpenter__cases_2019_05.zip.ots","JUN_2025__raissa_carpenter__cases_2019_05.zip.ots")</f>
        <v>JUN_2025__raissa_carpenter__cases_2019_05.zip.ots</v>
      </c>
      <c r="D25" s="4" t="str">
        <f aca="false">HYPERLINK("https://mncourtfraud.com/file/JUN_2025__raissa_carpenter__cases_2019_05.zip","JUN_2025__raissa_carpenter__cases_2019_05.zip")</f>
        <v>JUN_2025__raissa_carpenter__cases_2019_05.zip</v>
      </c>
      <c r="E25" s="1" t="n">
        <v>1</v>
      </c>
      <c r="F25" s="2" t="s">
        <v>80</v>
      </c>
      <c r="G25" s="1" t="n">
        <v>542570</v>
      </c>
      <c r="H25" s="1" t="n">
        <v>903205</v>
      </c>
      <c r="I25" s="2" t="s">
        <v>21</v>
      </c>
      <c r="J25" s="1" t="s">
        <v>22</v>
      </c>
      <c r="K25" s="1" t="s">
        <v>23</v>
      </c>
      <c r="L25" s="1" t="s">
        <v>81</v>
      </c>
      <c r="M25" s="1" t="s">
        <v>25</v>
      </c>
    </row>
    <row r="26" customFormat="false" ht="18.7" hidden="false" customHeight="true" outlineLevel="0" collapsed="false">
      <c r="A26" s="1" t="n">
        <v>25</v>
      </c>
      <c r="B26" s="1" t="s">
        <v>13</v>
      </c>
      <c r="C26" s="4" t="str">
        <f aca="false">HYPERLINK("https://mncourtfraud.com/file/JUN_2025__raissa_carpenter__cases_2019_06.pdf.ots","JUN_2025__raissa_carpenter__cases_2019_06.pdf.ots")</f>
        <v>JUN_2025__raissa_carpenter__cases_2019_06.pdf.ots</v>
      </c>
      <c r="D26" s="4" t="str">
        <f aca="false">HYPERLINK("https://mncourtfraud.com/file/JUN_2025__raissa_carpenter__cases_2019_06.pdf","JUN_2025__raissa_carpenter__cases_2019_06.pdf")</f>
        <v>JUN_2025__raissa_carpenter__cases_2019_06.pdf</v>
      </c>
      <c r="E26" s="1" t="n">
        <v>1</v>
      </c>
      <c r="F26" s="2" t="s">
        <v>82</v>
      </c>
      <c r="G26" s="1" t="n">
        <v>127310</v>
      </c>
      <c r="H26" s="1" t="n">
        <v>903197</v>
      </c>
      <c r="I26" s="2" t="s">
        <v>35</v>
      </c>
      <c r="J26" s="1" t="s">
        <v>36</v>
      </c>
      <c r="K26" s="1" t="s">
        <v>37</v>
      </c>
      <c r="L26" s="1" t="s">
        <v>83</v>
      </c>
      <c r="M26" s="1" t="s">
        <v>39</v>
      </c>
    </row>
    <row r="27" customFormat="false" ht="18.7" hidden="false" customHeight="true" outlineLevel="0" collapsed="false">
      <c r="A27" s="1" t="n">
        <v>26</v>
      </c>
      <c r="B27" s="1" t="s">
        <v>13</v>
      </c>
      <c r="C27" s="4" t="str">
        <f aca="false">HYPERLINK("https://mncourtfraud.com/file/JUN_2025__raissa_carpenter__cases_2019_06.zip.ots","JUN_2025__raissa_carpenter__cases_2019_06.zip.ots")</f>
        <v>JUN_2025__raissa_carpenter__cases_2019_06.zip.ots</v>
      </c>
      <c r="D27" s="4" t="str">
        <f aca="false">HYPERLINK("https://mncourtfraud.com/file/JUN_2025__raissa_carpenter__cases_2019_06.zip","JUN_2025__raissa_carpenter__cases_2019_06.zip")</f>
        <v>JUN_2025__raissa_carpenter__cases_2019_06.zip</v>
      </c>
      <c r="E27" s="1" t="n">
        <v>1</v>
      </c>
      <c r="F27" s="2" t="s">
        <v>84</v>
      </c>
      <c r="G27" s="1" t="n">
        <v>544222</v>
      </c>
      <c r="H27" s="1" t="n">
        <v>903205</v>
      </c>
      <c r="I27" s="2" t="s">
        <v>21</v>
      </c>
      <c r="J27" s="1" t="s">
        <v>22</v>
      </c>
      <c r="K27" s="1" t="s">
        <v>23</v>
      </c>
      <c r="L27" s="1" t="s">
        <v>85</v>
      </c>
      <c r="M27" s="1" t="s">
        <v>25</v>
      </c>
    </row>
    <row r="28" customFormat="false" ht="18.7" hidden="false" customHeight="true" outlineLevel="0" collapsed="false">
      <c r="A28" s="1" t="n">
        <v>27</v>
      </c>
      <c r="B28" s="1" t="s">
        <v>13</v>
      </c>
      <c r="C28" s="4" t="str">
        <f aca="false">HYPERLINK("https://mncourtfraud.com/file/JUN_2025__raissa_carpenter__cases_2019_07.pdf.ots","JUN_2025__raissa_carpenter__cases_2019_07.pdf.ots")</f>
        <v>JUN_2025__raissa_carpenter__cases_2019_07.pdf.ots</v>
      </c>
      <c r="D28" s="4" t="str">
        <f aca="false">HYPERLINK("https://mncourtfraud.com/file/JUN_2025__raissa_carpenter__cases_2019_07.pdf","JUN_2025__raissa_carpenter__cases_2019_07.pdf")</f>
        <v>JUN_2025__raissa_carpenter__cases_2019_07.pdf</v>
      </c>
      <c r="E28" s="1" t="n">
        <v>1</v>
      </c>
      <c r="F28" s="2" t="s">
        <v>86</v>
      </c>
      <c r="G28" s="1" t="n">
        <v>126322</v>
      </c>
      <c r="H28" s="1" t="n">
        <v>903197</v>
      </c>
      <c r="I28" s="2" t="s">
        <v>35</v>
      </c>
      <c r="J28" s="1" t="s">
        <v>36</v>
      </c>
      <c r="K28" s="1" t="s">
        <v>37</v>
      </c>
      <c r="L28" s="1" t="s">
        <v>87</v>
      </c>
      <c r="M28" s="1" t="s">
        <v>39</v>
      </c>
    </row>
    <row r="29" customFormat="false" ht="18.7" hidden="false" customHeight="true" outlineLevel="0" collapsed="false">
      <c r="A29" s="1" t="n">
        <v>28</v>
      </c>
      <c r="B29" s="1" t="s">
        <v>13</v>
      </c>
      <c r="C29" s="4" t="str">
        <f aca="false">HYPERLINK("https://mncourtfraud.com/file/JUN_2025__raissa_carpenter__cases_2019_07.zip.ots","JUN_2025__raissa_carpenter__cases_2019_07.zip.ots")</f>
        <v>JUN_2025__raissa_carpenter__cases_2019_07.zip.ots</v>
      </c>
      <c r="D29" s="4" t="str">
        <f aca="false">HYPERLINK("https://mncourtfraud.com/file/JUN_2025__raissa_carpenter__cases_2019_07.zip","JUN_2025__raissa_carpenter__cases_2019_07.zip")</f>
        <v>JUN_2025__raissa_carpenter__cases_2019_07.zip</v>
      </c>
      <c r="E29" s="1" t="n">
        <v>1</v>
      </c>
      <c r="F29" s="2" t="s">
        <v>88</v>
      </c>
      <c r="G29" s="1" t="n">
        <v>543926</v>
      </c>
      <c r="H29" s="1" t="n">
        <v>903206</v>
      </c>
      <c r="I29" s="2" t="s">
        <v>61</v>
      </c>
      <c r="J29" s="1" t="s">
        <v>62</v>
      </c>
      <c r="K29" s="1" t="s">
        <v>63</v>
      </c>
      <c r="L29" s="1" t="s">
        <v>89</v>
      </c>
      <c r="M29" s="1" t="s">
        <v>65</v>
      </c>
    </row>
    <row r="30" customFormat="false" ht="18.7" hidden="false" customHeight="true" outlineLevel="0" collapsed="false">
      <c r="A30" s="1" t="n">
        <v>29</v>
      </c>
      <c r="B30" s="1" t="s">
        <v>13</v>
      </c>
      <c r="C30" s="4" t="str">
        <f aca="false">HYPERLINK("https://mncourtfraud.com/file/JUN_2025__raissa_carpenter__cases_2019_08.pdf.ots","JUN_2025__raissa_carpenter__cases_2019_08.pdf.ots")</f>
        <v>JUN_2025__raissa_carpenter__cases_2019_08.pdf.ots</v>
      </c>
      <c r="D30" s="4" t="str">
        <f aca="false">HYPERLINK("https://mncourtfraud.com/file/JUN_2025__raissa_carpenter__cases_2019_08.pdf","JUN_2025__raissa_carpenter__cases_2019_08.pdf")</f>
        <v>JUN_2025__raissa_carpenter__cases_2019_08.pdf</v>
      </c>
      <c r="E30" s="1" t="n">
        <v>1</v>
      </c>
      <c r="F30" s="2" t="s">
        <v>90</v>
      </c>
      <c r="G30" s="1" t="n">
        <v>125919</v>
      </c>
      <c r="H30" s="1" t="n">
        <v>903195</v>
      </c>
      <c r="I30" s="2" t="s">
        <v>27</v>
      </c>
      <c r="J30" s="1" t="s">
        <v>28</v>
      </c>
      <c r="K30" s="1" t="s">
        <v>29</v>
      </c>
      <c r="L30" s="1" t="s">
        <v>91</v>
      </c>
      <c r="M30" s="1" t="s">
        <v>31</v>
      </c>
    </row>
    <row r="31" customFormat="false" ht="18.7" hidden="false" customHeight="true" outlineLevel="0" collapsed="false">
      <c r="A31" s="1" t="n">
        <v>30</v>
      </c>
      <c r="B31" s="1" t="s">
        <v>13</v>
      </c>
      <c r="C31" s="4" t="str">
        <f aca="false">HYPERLINK("https://mncourtfraud.com/file/JUN_2025__raissa_carpenter__cases_2019_08.zip.ots","JUN_2025__raissa_carpenter__cases_2019_08.zip.ots")</f>
        <v>JUN_2025__raissa_carpenter__cases_2019_08.zip.ots</v>
      </c>
      <c r="D31" s="4" t="str">
        <f aca="false">HYPERLINK("https://mncourtfraud.com/file/JUN_2025__raissa_carpenter__cases_2019_08.zip","JUN_2025__raissa_carpenter__cases_2019_08.zip")</f>
        <v>JUN_2025__raissa_carpenter__cases_2019_08.zip</v>
      </c>
      <c r="E31" s="1" t="n">
        <v>1</v>
      </c>
      <c r="F31" s="2" t="s">
        <v>92</v>
      </c>
      <c r="G31" s="1" t="n">
        <v>543598</v>
      </c>
      <c r="H31" s="1" t="n">
        <v>903205</v>
      </c>
      <c r="I31" s="2" t="s">
        <v>21</v>
      </c>
      <c r="J31" s="1" t="s">
        <v>22</v>
      </c>
      <c r="K31" s="1" t="s">
        <v>23</v>
      </c>
      <c r="L31" s="1" t="s">
        <v>93</v>
      </c>
      <c r="M31" s="1" t="s">
        <v>25</v>
      </c>
    </row>
    <row r="32" customFormat="false" ht="18.7" hidden="false" customHeight="true" outlineLevel="0" collapsed="false">
      <c r="A32" s="1" t="n">
        <v>31</v>
      </c>
      <c r="B32" s="1" t="s">
        <v>13</v>
      </c>
      <c r="C32" s="4" t="str">
        <f aca="false">HYPERLINK("https://mncourtfraud.com/file/JUN_2025__raissa_carpenter__cases_2019_09.pdf.ots","JUN_2025__raissa_carpenter__cases_2019_09.pdf.ots")</f>
        <v>JUN_2025__raissa_carpenter__cases_2019_09.pdf.ots</v>
      </c>
      <c r="D32" s="4" t="str">
        <f aca="false">HYPERLINK("https://mncourtfraud.com/file/JUN_2025__raissa_carpenter__cases_2019_09.pdf","JUN_2025__raissa_carpenter__cases_2019_09.pdf")</f>
        <v>JUN_2025__raissa_carpenter__cases_2019_09.pdf</v>
      </c>
      <c r="E32" s="1" t="n">
        <v>1</v>
      </c>
      <c r="F32" s="2" t="s">
        <v>94</v>
      </c>
      <c r="G32" s="1" t="n">
        <v>121302</v>
      </c>
      <c r="H32" s="1" t="n">
        <v>903195</v>
      </c>
      <c r="I32" s="2" t="s">
        <v>27</v>
      </c>
      <c r="J32" s="1" t="s">
        <v>28</v>
      </c>
      <c r="K32" s="1" t="s">
        <v>29</v>
      </c>
      <c r="L32" s="1" t="s">
        <v>95</v>
      </c>
      <c r="M32" s="1" t="s">
        <v>31</v>
      </c>
    </row>
    <row r="33" customFormat="false" ht="18.7" hidden="false" customHeight="true" outlineLevel="0" collapsed="false">
      <c r="A33" s="1" t="n">
        <v>32</v>
      </c>
      <c r="B33" s="1" t="s">
        <v>13</v>
      </c>
      <c r="C33" s="4" t="str">
        <f aca="false">HYPERLINK("https://mncourtfraud.com/file/JUN_2025__raissa_carpenter__cases_2019_09.zip.ots","JUN_2025__raissa_carpenter__cases_2019_09.zip.ots")</f>
        <v>JUN_2025__raissa_carpenter__cases_2019_09.zip.ots</v>
      </c>
      <c r="D33" s="4" t="str">
        <f aca="false">HYPERLINK("https://mncourtfraud.com/file/JUN_2025__raissa_carpenter__cases_2019_09.zip","JUN_2025__raissa_carpenter__cases_2019_09.zip")</f>
        <v>JUN_2025__raissa_carpenter__cases_2019_09.zip</v>
      </c>
      <c r="E33" s="1" t="n">
        <v>1</v>
      </c>
      <c r="F33" s="2" t="s">
        <v>96</v>
      </c>
      <c r="G33" s="1" t="n">
        <v>542406</v>
      </c>
      <c r="H33" s="1" t="n">
        <v>903219</v>
      </c>
      <c r="I33" s="2" t="s">
        <v>15</v>
      </c>
      <c r="J33" s="1" t="s">
        <v>16</v>
      </c>
      <c r="K33" s="1" t="s">
        <v>17</v>
      </c>
      <c r="L33" s="1" t="s">
        <v>97</v>
      </c>
      <c r="M33" s="1" t="s">
        <v>19</v>
      </c>
    </row>
    <row r="34" customFormat="false" ht="18.7" hidden="false" customHeight="true" outlineLevel="0" collapsed="false">
      <c r="A34" s="1" t="n">
        <v>33</v>
      </c>
      <c r="B34" s="1" t="s">
        <v>13</v>
      </c>
      <c r="C34" s="4" t="str">
        <f aca="false">HYPERLINK("https://mncourtfraud.com/file/JUN_2025__raissa_carpenter__cases_2019_10.pdf.ots","JUN_2025__raissa_carpenter__cases_2019_10.pdf.ots")</f>
        <v>JUN_2025__raissa_carpenter__cases_2019_10.pdf.ots</v>
      </c>
      <c r="D34" s="4" t="str">
        <f aca="false">HYPERLINK("https://mncourtfraud.com/file/JUN_2025__raissa_carpenter__cases_2019_10.pdf","JUN_2025__raissa_carpenter__cases_2019_10.pdf")</f>
        <v>JUN_2025__raissa_carpenter__cases_2019_10.pdf</v>
      </c>
      <c r="E34" s="1" t="n">
        <v>1</v>
      </c>
      <c r="F34" s="2" t="s">
        <v>98</v>
      </c>
      <c r="G34" s="1" t="n">
        <v>121058</v>
      </c>
      <c r="H34" s="1" t="n">
        <v>903197</v>
      </c>
      <c r="I34" s="2" t="s">
        <v>35</v>
      </c>
      <c r="J34" s="1" t="s">
        <v>36</v>
      </c>
      <c r="K34" s="1" t="s">
        <v>37</v>
      </c>
      <c r="L34" s="1" t="s">
        <v>99</v>
      </c>
      <c r="M34" s="1" t="s">
        <v>39</v>
      </c>
    </row>
    <row r="35" customFormat="false" ht="18.7" hidden="false" customHeight="true" outlineLevel="0" collapsed="false">
      <c r="A35" s="1" t="n">
        <v>34</v>
      </c>
      <c r="B35" s="1" t="s">
        <v>13</v>
      </c>
      <c r="C35" s="4" t="str">
        <f aca="false">HYPERLINK("https://mncourtfraud.com/file/JUN_2025__raissa_carpenter__cases_2019_10.zip.ots","JUN_2025__raissa_carpenter__cases_2019_10.zip.ots")</f>
        <v>JUN_2025__raissa_carpenter__cases_2019_10.zip.ots</v>
      </c>
      <c r="D35" s="4" t="str">
        <f aca="false">HYPERLINK("https://mncourtfraud.com/file/JUN_2025__raissa_carpenter__cases_2019_10.zip","JUN_2025__raissa_carpenter__cases_2019_10.zip")</f>
        <v>JUN_2025__raissa_carpenter__cases_2019_10.zip</v>
      </c>
      <c r="E35" s="1" t="n">
        <v>1</v>
      </c>
      <c r="F35" s="2" t="s">
        <v>100</v>
      </c>
      <c r="G35" s="1" t="n">
        <v>542405</v>
      </c>
      <c r="H35" s="1" t="n">
        <v>903219</v>
      </c>
      <c r="I35" s="2" t="s">
        <v>15</v>
      </c>
      <c r="J35" s="1" t="s">
        <v>16</v>
      </c>
      <c r="K35" s="1" t="s">
        <v>17</v>
      </c>
      <c r="L35" s="1" t="s">
        <v>101</v>
      </c>
      <c r="M35" s="1" t="s">
        <v>19</v>
      </c>
    </row>
    <row r="36" customFormat="false" ht="18.7" hidden="false" customHeight="true" outlineLevel="0" collapsed="false">
      <c r="A36" s="1" t="n">
        <v>35</v>
      </c>
      <c r="B36" s="1" t="s">
        <v>13</v>
      </c>
      <c r="C36" s="4" t="str">
        <f aca="false">HYPERLINK("https://mncourtfraud.com/file/JUN_2025__raissa_carpenter__cases_2019_11.pdf.ots","JUN_2025__raissa_carpenter__cases_2019_11.pdf.ots")</f>
        <v>JUN_2025__raissa_carpenter__cases_2019_11.pdf.ots</v>
      </c>
      <c r="D36" s="4" t="str">
        <f aca="false">HYPERLINK("https://mncourtfraud.com/file/JUN_2025__raissa_carpenter__cases_2019_11.pdf","JUN_2025__raissa_carpenter__cases_2019_11.pdf")</f>
        <v>JUN_2025__raissa_carpenter__cases_2019_11.pdf</v>
      </c>
      <c r="E36" s="1" t="n">
        <v>1</v>
      </c>
      <c r="F36" s="2" t="s">
        <v>102</v>
      </c>
      <c r="G36" s="1" t="n">
        <v>120276</v>
      </c>
      <c r="H36" s="1" t="n">
        <v>903195</v>
      </c>
      <c r="I36" s="2" t="s">
        <v>27</v>
      </c>
      <c r="J36" s="1" t="s">
        <v>28</v>
      </c>
      <c r="K36" s="1" t="s">
        <v>29</v>
      </c>
      <c r="L36" s="1" t="s">
        <v>103</v>
      </c>
      <c r="M36" s="1" t="s">
        <v>31</v>
      </c>
    </row>
    <row r="37" customFormat="false" ht="18.7" hidden="false" customHeight="true" outlineLevel="0" collapsed="false">
      <c r="A37" s="1" t="n">
        <v>36</v>
      </c>
      <c r="B37" s="1" t="s">
        <v>13</v>
      </c>
      <c r="C37" s="4" t="str">
        <f aca="false">HYPERLINK("https://mncourtfraud.com/file/JUN_2025__raissa_carpenter__cases_2019_11.zip.ots","JUN_2025__raissa_carpenter__cases_2019_11.zip.ots")</f>
        <v>JUN_2025__raissa_carpenter__cases_2019_11.zip.ots</v>
      </c>
      <c r="D37" s="4" t="str">
        <f aca="false">HYPERLINK("https://mncourtfraud.com/file/JUN_2025__raissa_carpenter__cases_2019_11.zip","JUN_2025__raissa_carpenter__cases_2019_11.zip")</f>
        <v>JUN_2025__raissa_carpenter__cases_2019_11.zip</v>
      </c>
      <c r="E37" s="1" t="n">
        <v>1</v>
      </c>
      <c r="F37" s="2" t="s">
        <v>104</v>
      </c>
      <c r="G37" s="1" t="n">
        <v>542236</v>
      </c>
      <c r="H37" s="1" t="n">
        <v>903206</v>
      </c>
      <c r="I37" s="2" t="s">
        <v>61</v>
      </c>
      <c r="J37" s="1" t="s">
        <v>62</v>
      </c>
      <c r="K37" s="1" t="s">
        <v>63</v>
      </c>
      <c r="L37" s="1" t="s">
        <v>105</v>
      </c>
      <c r="M37" s="1" t="s">
        <v>65</v>
      </c>
    </row>
    <row r="38" customFormat="false" ht="18.7" hidden="false" customHeight="true" outlineLevel="0" collapsed="false">
      <c r="A38" s="1" t="n">
        <v>37</v>
      </c>
      <c r="B38" s="1" t="s">
        <v>13</v>
      </c>
      <c r="C38" s="4" t="str">
        <f aca="false">HYPERLINK("https://mncourtfraud.com/file/JUN_2025__raissa_carpenter__cases_2020_01.pdf.ots","JUN_2025__raissa_carpenter__cases_2020_01.pdf.ots")</f>
        <v>JUN_2025__raissa_carpenter__cases_2020_01.pdf.ots</v>
      </c>
      <c r="D38" s="4" t="str">
        <f aca="false">HYPERLINK("https://mncourtfraud.com/file/JUN_2025__raissa_carpenter__cases_2020_01.pdf","JUN_2025__raissa_carpenter__cases_2020_01.pdf")</f>
        <v>JUN_2025__raissa_carpenter__cases_2020_01.pdf</v>
      </c>
      <c r="E38" s="1" t="n">
        <v>1</v>
      </c>
      <c r="F38" s="2" t="s">
        <v>106</v>
      </c>
      <c r="G38" s="1" t="n">
        <v>122089</v>
      </c>
      <c r="H38" s="1" t="n">
        <v>903195</v>
      </c>
      <c r="I38" s="2" t="s">
        <v>27</v>
      </c>
      <c r="J38" s="1" t="s">
        <v>28</v>
      </c>
      <c r="K38" s="1" t="s">
        <v>29</v>
      </c>
      <c r="L38" s="1" t="s">
        <v>107</v>
      </c>
      <c r="M38" s="1" t="s">
        <v>31</v>
      </c>
    </row>
    <row r="39" customFormat="false" ht="18.7" hidden="false" customHeight="true" outlineLevel="0" collapsed="false">
      <c r="A39" s="1" t="n">
        <v>38</v>
      </c>
      <c r="B39" s="1" t="s">
        <v>13</v>
      </c>
      <c r="C39" s="4" t="str">
        <f aca="false">HYPERLINK("https://mncourtfraud.com/file/JUN_2025__raissa_carpenter__cases_2020_01.zip.ots","JUN_2025__raissa_carpenter__cases_2020_01.zip.ots")</f>
        <v>JUN_2025__raissa_carpenter__cases_2020_01.zip.ots</v>
      </c>
      <c r="D39" s="4" t="str">
        <f aca="false">HYPERLINK("https://mncourtfraud.com/file/JUN_2025__raissa_carpenter__cases_2020_01.zip","JUN_2025__raissa_carpenter__cases_2020_01.zip")</f>
        <v>JUN_2025__raissa_carpenter__cases_2020_01.zip</v>
      </c>
      <c r="E39" s="1" t="n">
        <v>1</v>
      </c>
      <c r="F39" s="2" t="s">
        <v>108</v>
      </c>
      <c r="G39" s="1" t="n">
        <v>542458</v>
      </c>
      <c r="H39" s="1" t="n">
        <v>903219</v>
      </c>
      <c r="I39" s="2" t="s">
        <v>15</v>
      </c>
      <c r="J39" s="1" t="s">
        <v>16</v>
      </c>
      <c r="K39" s="1" t="s">
        <v>17</v>
      </c>
      <c r="L39" s="1" t="s">
        <v>109</v>
      </c>
      <c r="M39" s="1" t="s">
        <v>19</v>
      </c>
    </row>
    <row r="40" customFormat="false" ht="18.7" hidden="false" customHeight="true" outlineLevel="0" collapsed="false">
      <c r="A40" s="1" t="n">
        <v>39</v>
      </c>
      <c r="B40" s="1" t="s">
        <v>13</v>
      </c>
      <c r="C40" s="4" t="str">
        <f aca="false">HYPERLINK("https://mncourtfraud.com/file/JUN_2025__raissa_carpenter__cases_2020_02.pdf.ots","JUN_2025__raissa_carpenter__cases_2020_02.pdf.ots")</f>
        <v>JUN_2025__raissa_carpenter__cases_2020_02.pdf.ots</v>
      </c>
      <c r="D40" s="4" t="str">
        <f aca="false">HYPERLINK("https://mncourtfraud.com/file/JUN_2025__raissa_carpenter__cases_2020_02.pdf","JUN_2025__raissa_carpenter__cases_2020_02.pdf")</f>
        <v>JUN_2025__raissa_carpenter__cases_2020_02.pdf</v>
      </c>
      <c r="E40" s="1" t="n">
        <v>1</v>
      </c>
      <c r="F40" s="2" t="s">
        <v>110</v>
      </c>
      <c r="G40" s="1" t="n">
        <v>118381</v>
      </c>
      <c r="H40" s="1" t="n">
        <v>903197</v>
      </c>
      <c r="I40" s="2" t="s">
        <v>35</v>
      </c>
      <c r="J40" s="1" t="s">
        <v>36</v>
      </c>
      <c r="K40" s="1" t="s">
        <v>37</v>
      </c>
      <c r="L40" s="1" t="s">
        <v>111</v>
      </c>
      <c r="M40" s="1" t="s">
        <v>39</v>
      </c>
    </row>
    <row r="41" customFormat="false" ht="18.7" hidden="false" customHeight="true" outlineLevel="0" collapsed="false">
      <c r="A41" s="1" t="n">
        <v>40</v>
      </c>
      <c r="B41" s="1" t="s">
        <v>13</v>
      </c>
      <c r="C41" s="4" t="str">
        <f aca="false">HYPERLINK("https://mncourtfraud.com/file/JUN_2025__raissa_carpenter__cases_2020_02.zip.ots","JUN_2025__raissa_carpenter__cases_2020_02.zip.ots")</f>
        <v>JUN_2025__raissa_carpenter__cases_2020_02.zip.ots</v>
      </c>
      <c r="D41" s="4" t="str">
        <f aca="false">HYPERLINK("https://mncourtfraud.com/file/JUN_2025__raissa_carpenter__cases_2020_02.zip","JUN_2025__raissa_carpenter__cases_2020_02.zip")</f>
        <v>JUN_2025__raissa_carpenter__cases_2020_02.zip</v>
      </c>
      <c r="E41" s="1" t="n">
        <v>1</v>
      </c>
      <c r="F41" s="2" t="s">
        <v>112</v>
      </c>
      <c r="G41" s="1" t="n">
        <v>542120</v>
      </c>
      <c r="H41" s="1" t="n">
        <v>903205</v>
      </c>
      <c r="I41" s="2" t="s">
        <v>21</v>
      </c>
      <c r="J41" s="1" t="s">
        <v>22</v>
      </c>
      <c r="K41" s="1" t="s">
        <v>23</v>
      </c>
      <c r="L41" s="1" t="s">
        <v>113</v>
      </c>
      <c r="M41" s="1" t="s">
        <v>25</v>
      </c>
    </row>
    <row r="42" customFormat="false" ht="18.7" hidden="false" customHeight="true" outlineLevel="0" collapsed="false">
      <c r="A42" s="1" t="n">
        <v>41</v>
      </c>
      <c r="B42" s="1" t="s">
        <v>13</v>
      </c>
      <c r="C42" s="4" t="str">
        <f aca="false">HYPERLINK("https://mncourtfraud.com/file/JUN_2025__raissa_carpenter__cases_2020_03.pdf.ots","JUN_2025__raissa_carpenter__cases_2020_03.pdf.ots")</f>
        <v>JUN_2025__raissa_carpenter__cases_2020_03.pdf.ots</v>
      </c>
      <c r="D42" s="4" t="str">
        <f aca="false">HYPERLINK("https://mncourtfraud.com/file/JUN_2025__raissa_carpenter__cases_2020_03.pdf","JUN_2025__raissa_carpenter__cases_2020_03.pdf")</f>
        <v>JUN_2025__raissa_carpenter__cases_2020_03.pdf</v>
      </c>
      <c r="E42" s="1" t="n">
        <v>1</v>
      </c>
      <c r="F42" s="2" t="s">
        <v>114</v>
      </c>
      <c r="G42" s="1" t="n">
        <v>119842</v>
      </c>
      <c r="H42" s="1" t="n">
        <v>903195</v>
      </c>
      <c r="I42" s="2" t="s">
        <v>27</v>
      </c>
      <c r="J42" s="1" t="s">
        <v>28</v>
      </c>
      <c r="K42" s="1" t="s">
        <v>29</v>
      </c>
      <c r="L42" s="1" t="s">
        <v>115</v>
      </c>
      <c r="M42" s="1" t="s">
        <v>31</v>
      </c>
    </row>
    <row r="43" customFormat="false" ht="18.7" hidden="false" customHeight="true" outlineLevel="0" collapsed="false">
      <c r="A43" s="1" t="n">
        <v>42</v>
      </c>
      <c r="B43" s="1" t="s">
        <v>13</v>
      </c>
      <c r="C43" s="4" t="str">
        <f aca="false">HYPERLINK("https://mncourtfraud.com/file/JUN_2025__raissa_carpenter__cases_2020_03.zip.ots","JUN_2025__raissa_carpenter__cases_2020_03.zip.ots")</f>
        <v>JUN_2025__raissa_carpenter__cases_2020_03.zip.ots</v>
      </c>
      <c r="D43" s="4" t="str">
        <f aca="false">HYPERLINK("https://mncourtfraud.com/file/JUN_2025__raissa_carpenter__cases_2020_03.zip","JUN_2025__raissa_carpenter__cases_2020_03.zip")</f>
        <v>JUN_2025__raissa_carpenter__cases_2020_03.zip</v>
      </c>
      <c r="E43" s="1" t="n">
        <v>1</v>
      </c>
      <c r="F43" s="2" t="s">
        <v>116</v>
      </c>
      <c r="G43" s="1" t="n">
        <v>542093</v>
      </c>
      <c r="H43" s="1" t="n">
        <v>903219</v>
      </c>
      <c r="I43" s="2" t="s">
        <v>15</v>
      </c>
      <c r="J43" s="1" t="s">
        <v>16</v>
      </c>
      <c r="K43" s="1" t="s">
        <v>17</v>
      </c>
      <c r="L43" s="1" t="s">
        <v>117</v>
      </c>
      <c r="M43" s="1" t="s">
        <v>19</v>
      </c>
    </row>
    <row r="44" customFormat="false" ht="18.7" hidden="false" customHeight="true" outlineLevel="0" collapsed="false">
      <c r="A44" s="1" t="n">
        <v>43</v>
      </c>
      <c r="B44" s="1" t="s">
        <v>13</v>
      </c>
      <c r="C44" s="4" t="str">
        <f aca="false">HYPERLINK("https://mncourtfraud.com/file/JUN_2025__raissa_carpenter__cases_2020_04.pdf.ots","JUN_2025__raissa_carpenter__cases_2020_04.pdf.ots")</f>
        <v>JUN_2025__raissa_carpenter__cases_2020_04.pdf.ots</v>
      </c>
      <c r="D44" s="4" t="str">
        <f aca="false">HYPERLINK("https://mncourtfraud.com/file/JUN_2025__raissa_carpenter__cases_2020_04.pdf","JUN_2025__raissa_carpenter__cases_2020_04.pdf")</f>
        <v>JUN_2025__raissa_carpenter__cases_2020_04.pdf</v>
      </c>
      <c r="E44" s="1" t="n">
        <v>1</v>
      </c>
      <c r="F44" s="2" t="s">
        <v>118</v>
      </c>
      <c r="G44" s="1" t="n">
        <v>127600</v>
      </c>
      <c r="H44" s="1" t="n">
        <v>903219</v>
      </c>
      <c r="I44" s="2" t="s">
        <v>15</v>
      </c>
      <c r="J44" s="1" t="s">
        <v>16</v>
      </c>
      <c r="K44" s="1" t="s">
        <v>17</v>
      </c>
      <c r="L44" s="1" t="s">
        <v>119</v>
      </c>
      <c r="M44" s="1" t="s">
        <v>19</v>
      </c>
    </row>
    <row r="45" customFormat="false" ht="18.7" hidden="false" customHeight="true" outlineLevel="0" collapsed="false">
      <c r="A45" s="1" t="n">
        <v>44</v>
      </c>
      <c r="B45" s="1" t="s">
        <v>13</v>
      </c>
      <c r="C45" s="4" t="str">
        <f aca="false">HYPERLINK("https://mncourtfraud.com/file/JUN_2025__raissa_carpenter__cases_2020_04.zip.ots","JUN_2025__raissa_carpenter__cases_2020_04.zip.ots")</f>
        <v>JUN_2025__raissa_carpenter__cases_2020_04.zip.ots</v>
      </c>
      <c r="D45" s="4" t="str">
        <f aca="false">HYPERLINK("https://mncourtfraud.com/file/JUN_2025__raissa_carpenter__cases_2020_04.zip","JUN_2025__raissa_carpenter__cases_2020_04.zip")</f>
        <v>JUN_2025__raissa_carpenter__cases_2020_04.zip</v>
      </c>
      <c r="E45" s="1" t="n">
        <v>1</v>
      </c>
      <c r="F45" s="2" t="s">
        <v>120</v>
      </c>
      <c r="G45" s="1" t="n">
        <v>544781</v>
      </c>
      <c r="H45" s="1" t="n">
        <v>903219</v>
      </c>
      <c r="I45" s="2" t="s">
        <v>15</v>
      </c>
      <c r="J45" s="1" t="s">
        <v>16</v>
      </c>
      <c r="K45" s="1" t="s">
        <v>17</v>
      </c>
      <c r="L45" s="1" t="s">
        <v>121</v>
      </c>
      <c r="M45" s="1" t="s">
        <v>19</v>
      </c>
    </row>
    <row r="46" customFormat="false" ht="18.7" hidden="false" customHeight="true" outlineLevel="0" collapsed="false">
      <c r="A46" s="1" t="n">
        <v>45</v>
      </c>
      <c r="B46" s="1" t="s">
        <v>13</v>
      </c>
      <c r="C46" s="4" t="str">
        <f aca="false">HYPERLINK("https://mncourtfraud.com/file/JUN_2025__raissa_carpenter__cases_2020_05.pdf.ots","JUN_2025__raissa_carpenter__cases_2020_05.pdf.ots")</f>
        <v>JUN_2025__raissa_carpenter__cases_2020_05.pdf.ots</v>
      </c>
      <c r="D46" s="4" t="str">
        <f aca="false">HYPERLINK("https://mncourtfraud.com/file/JUN_2025__raissa_carpenter__cases_2020_05.pdf","JUN_2025__raissa_carpenter__cases_2020_05.pdf")</f>
        <v>JUN_2025__raissa_carpenter__cases_2020_05.pdf</v>
      </c>
      <c r="E46" s="1" t="n">
        <v>1</v>
      </c>
      <c r="F46" s="2" t="s">
        <v>122</v>
      </c>
      <c r="G46" s="1" t="n">
        <v>119455</v>
      </c>
      <c r="H46" s="1" t="n">
        <v>903219</v>
      </c>
      <c r="I46" s="2" t="s">
        <v>15</v>
      </c>
      <c r="J46" s="1" t="s">
        <v>16</v>
      </c>
      <c r="K46" s="1" t="s">
        <v>17</v>
      </c>
      <c r="L46" s="1" t="s">
        <v>123</v>
      </c>
      <c r="M46" s="1" t="s">
        <v>19</v>
      </c>
    </row>
    <row r="47" customFormat="false" ht="18.7" hidden="false" customHeight="true" outlineLevel="0" collapsed="false">
      <c r="A47" s="1" t="n">
        <v>46</v>
      </c>
      <c r="B47" s="1" t="s">
        <v>13</v>
      </c>
      <c r="C47" s="4" t="str">
        <f aca="false">HYPERLINK("https://mncourtfraud.com/file/JUN_2025__raissa_carpenter__cases_2020_05.zip.ots","JUN_2025__raissa_carpenter__cases_2020_05.zip.ots")</f>
        <v>JUN_2025__raissa_carpenter__cases_2020_05.zip.ots</v>
      </c>
      <c r="D47" s="4" t="str">
        <f aca="false">HYPERLINK("https://mncourtfraud.com/file/JUN_2025__raissa_carpenter__cases_2020_05.zip","JUN_2025__raissa_carpenter__cases_2020_05.zip")</f>
        <v>JUN_2025__raissa_carpenter__cases_2020_05.zip</v>
      </c>
      <c r="E47" s="1" t="n">
        <v>1</v>
      </c>
      <c r="F47" s="2" t="s">
        <v>124</v>
      </c>
      <c r="G47" s="1" t="n">
        <v>541826</v>
      </c>
      <c r="H47" s="1" t="n">
        <v>903205</v>
      </c>
      <c r="I47" s="2" t="s">
        <v>21</v>
      </c>
      <c r="J47" s="1" t="s">
        <v>22</v>
      </c>
      <c r="K47" s="1" t="s">
        <v>23</v>
      </c>
      <c r="L47" s="1" t="s">
        <v>125</v>
      </c>
      <c r="M47" s="1" t="s">
        <v>25</v>
      </c>
    </row>
    <row r="48" customFormat="false" ht="18.7" hidden="false" customHeight="true" outlineLevel="0" collapsed="false">
      <c r="A48" s="1" t="n">
        <v>47</v>
      </c>
      <c r="B48" s="1" t="s">
        <v>13</v>
      </c>
      <c r="C48" s="4" t="str">
        <f aca="false">HYPERLINK("https://mncourtfraud.com/file/JUN_2025__raissa_carpenter__cases_2020_06.pdf.ots","JUN_2025__raissa_carpenter__cases_2020_06.pdf.ots")</f>
        <v>JUN_2025__raissa_carpenter__cases_2020_06.pdf.ots</v>
      </c>
      <c r="D48" s="4" t="str">
        <f aca="false">HYPERLINK("https://mncourtfraud.com/file/JUN_2025__raissa_carpenter__cases_2020_06.pdf","JUN_2025__raissa_carpenter__cases_2020_06.pdf")</f>
        <v>JUN_2025__raissa_carpenter__cases_2020_06.pdf</v>
      </c>
      <c r="E48" s="1" t="n">
        <v>1</v>
      </c>
      <c r="F48" s="2" t="s">
        <v>126</v>
      </c>
      <c r="G48" s="1" t="n">
        <v>125954</v>
      </c>
      <c r="H48" s="1" t="n">
        <v>903197</v>
      </c>
      <c r="I48" s="2" t="s">
        <v>35</v>
      </c>
      <c r="J48" s="1" t="s">
        <v>36</v>
      </c>
      <c r="K48" s="1" t="s">
        <v>37</v>
      </c>
      <c r="L48" s="1" t="s">
        <v>127</v>
      </c>
      <c r="M48" s="1" t="s">
        <v>39</v>
      </c>
    </row>
    <row r="49" customFormat="false" ht="18.7" hidden="false" customHeight="true" outlineLevel="0" collapsed="false">
      <c r="A49" s="1" t="n">
        <v>48</v>
      </c>
      <c r="B49" s="1" t="s">
        <v>13</v>
      </c>
      <c r="C49" s="4" t="str">
        <f aca="false">HYPERLINK("https://mncourtfraud.com/file/JUN_2025__raissa_carpenter__cases_2020_06.zip.ots","JUN_2025__raissa_carpenter__cases_2020_06.zip.ots")</f>
        <v>JUN_2025__raissa_carpenter__cases_2020_06.zip.ots</v>
      </c>
      <c r="D49" s="4" t="str">
        <f aca="false">HYPERLINK("https://mncourtfraud.com/file/JUN_2025__raissa_carpenter__cases_2020_06.zip","JUN_2025__raissa_carpenter__cases_2020_06.zip")</f>
        <v>JUN_2025__raissa_carpenter__cases_2020_06.zip</v>
      </c>
      <c r="E49" s="1" t="n">
        <v>1</v>
      </c>
      <c r="F49" s="2" t="s">
        <v>128</v>
      </c>
      <c r="G49" s="1" t="n">
        <v>543481</v>
      </c>
      <c r="H49" s="1" t="n">
        <v>903205</v>
      </c>
      <c r="I49" s="2" t="s">
        <v>21</v>
      </c>
      <c r="J49" s="1" t="s">
        <v>22</v>
      </c>
      <c r="K49" s="1" t="s">
        <v>23</v>
      </c>
      <c r="L49" s="1" t="s">
        <v>129</v>
      </c>
      <c r="M49" s="1" t="s">
        <v>25</v>
      </c>
    </row>
    <row r="50" customFormat="false" ht="18.7" hidden="false" customHeight="true" outlineLevel="0" collapsed="false">
      <c r="A50" s="1" t="n">
        <v>49</v>
      </c>
      <c r="B50" s="1" t="s">
        <v>13</v>
      </c>
      <c r="C50" s="4" t="str">
        <f aca="false">HYPERLINK("https://mncourtfraud.com/file/JUN_2025__raissa_carpenter__cases_2020_07.pdf.ots","JUN_2025__raissa_carpenter__cases_2020_07.pdf.ots")</f>
        <v>JUN_2025__raissa_carpenter__cases_2020_07.pdf.ots</v>
      </c>
      <c r="D50" s="4" t="str">
        <f aca="false">HYPERLINK("https://mncourtfraud.com/file/JUN_2025__raissa_carpenter__cases_2020_07.pdf","JUN_2025__raissa_carpenter__cases_2020_07.pdf")</f>
        <v>JUN_2025__raissa_carpenter__cases_2020_07.pdf</v>
      </c>
      <c r="E50" s="1" t="n">
        <v>1</v>
      </c>
      <c r="F50" s="2" t="s">
        <v>130</v>
      </c>
      <c r="G50" s="1" t="n">
        <v>117085</v>
      </c>
      <c r="H50" s="1" t="n">
        <v>903197</v>
      </c>
      <c r="I50" s="2" t="s">
        <v>35</v>
      </c>
      <c r="J50" s="1" t="s">
        <v>36</v>
      </c>
      <c r="K50" s="1" t="s">
        <v>37</v>
      </c>
      <c r="L50" s="1" t="s">
        <v>131</v>
      </c>
      <c r="M50" s="1" t="s">
        <v>39</v>
      </c>
    </row>
    <row r="51" customFormat="false" ht="18.7" hidden="false" customHeight="true" outlineLevel="0" collapsed="false">
      <c r="A51" s="1" t="n">
        <v>50</v>
      </c>
      <c r="B51" s="1" t="s">
        <v>13</v>
      </c>
      <c r="C51" s="4" t="str">
        <f aca="false">HYPERLINK("https://mncourtfraud.com/file/JUN_2025__raissa_carpenter__cases_2020_07.zip.ots","JUN_2025__raissa_carpenter__cases_2020_07.zip.ots")</f>
        <v>JUN_2025__raissa_carpenter__cases_2020_07.zip.ots</v>
      </c>
      <c r="D51" s="4" t="str">
        <f aca="false">HYPERLINK("https://mncourtfraud.com/file/JUN_2025__raissa_carpenter__cases_2020_07.zip","JUN_2025__raissa_carpenter__cases_2020_07.zip")</f>
        <v>JUN_2025__raissa_carpenter__cases_2020_07.zip</v>
      </c>
      <c r="E51" s="1" t="n">
        <v>1</v>
      </c>
      <c r="F51" s="2" t="s">
        <v>132</v>
      </c>
      <c r="G51" s="1" t="n">
        <v>542369</v>
      </c>
      <c r="H51" s="1" t="n">
        <v>903206</v>
      </c>
      <c r="I51" s="2" t="s">
        <v>61</v>
      </c>
      <c r="J51" s="1" t="s">
        <v>62</v>
      </c>
      <c r="K51" s="1" t="s">
        <v>63</v>
      </c>
      <c r="L51" s="1" t="s">
        <v>133</v>
      </c>
      <c r="M51" s="1" t="s">
        <v>65</v>
      </c>
    </row>
    <row r="52" customFormat="false" ht="18.7" hidden="false" customHeight="true" outlineLevel="0" collapsed="false">
      <c r="A52" s="1" t="n">
        <v>51</v>
      </c>
      <c r="B52" s="1" t="s">
        <v>13</v>
      </c>
      <c r="C52" s="4" t="str">
        <f aca="false">HYPERLINK("https://mncourtfraud.com/file/JUN_2025__raissa_carpenter__cases_2020_08.pdf.ots","JUN_2025__raissa_carpenter__cases_2020_08.pdf.ots")</f>
        <v>JUN_2025__raissa_carpenter__cases_2020_08.pdf.ots</v>
      </c>
      <c r="D52" s="4" t="str">
        <f aca="false">HYPERLINK("https://mncourtfraud.com/file/JUN_2025__raissa_carpenter__cases_2020_08.pdf","JUN_2025__raissa_carpenter__cases_2020_08.pdf")</f>
        <v>JUN_2025__raissa_carpenter__cases_2020_08.pdf</v>
      </c>
      <c r="E52" s="1" t="n">
        <v>1</v>
      </c>
      <c r="F52" s="2" t="s">
        <v>134</v>
      </c>
      <c r="G52" s="1" t="n">
        <v>123680</v>
      </c>
      <c r="H52" s="1" t="n">
        <v>903197</v>
      </c>
      <c r="I52" s="2" t="s">
        <v>35</v>
      </c>
      <c r="J52" s="1" t="s">
        <v>36</v>
      </c>
      <c r="K52" s="1" t="s">
        <v>37</v>
      </c>
      <c r="L52" s="1" t="s">
        <v>135</v>
      </c>
      <c r="M52" s="1" t="s">
        <v>39</v>
      </c>
    </row>
    <row r="53" customFormat="false" ht="18.7" hidden="false" customHeight="true" outlineLevel="0" collapsed="false">
      <c r="A53" s="1" t="n">
        <v>52</v>
      </c>
      <c r="B53" s="1" t="s">
        <v>13</v>
      </c>
      <c r="C53" s="4" t="str">
        <f aca="false">HYPERLINK("https://mncourtfraud.com/file/JUN_2025__raissa_carpenter__cases_2020_08.zip.ots","JUN_2025__raissa_carpenter__cases_2020_08.zip.ots")</f>
        <v>JUN_2025__raissa_carpenter__cases_2020_08.zip.ots</v>
      </c>
      <c r="D53" s="4" t="str">
        <f aca="false">HYPERLINK("https://mncourtfraud.com/file/JUN_2025__raissa_carpenter__cases_2020_08.zip","JUN_2025__raissa_carpenter__cases_2020_08.zip")</f>
        <v>JUN_2025__raissa_carpenter__cases_2020_08.zip</v>
      </c>
      <c r="E53" s="1" t="n">
        <v>1</v>
      </c>
      <c r="F53" s="2" t="s">
        <v>136</v>
      </c>
      <c r="G53" s="1" t="n">
        <v>544649</v>
      </c>
      <c r="H53" s="1" t="n">
        <v>903205</v>
      </c>
      <c r="I53" s="2" t="s">
        <v>21</v>
      </c>
      <c r="J53" s="1" t="s">
        <v>22</v>
      </c>
      <c r="K53" s="1" t="s">
        <v>23</v>
      </c>
      <c r="L53" s="1" t="s">
        <v>137</v>
      </c>
      <c r="M53" s="1" t="s">
        <v>25</v>
      </c>
    </row>
    <row r="54" customFormat="false" ht="18.7" hidden="false" customHeight="true" outlineLevel="0" collapsed="false">
      <c r="A54" s="1" t="n">
        <v>53</v>
      </c>
      <c r="B54" s="1" t="s">
        <v>13</v>
      </c>
      <c r="C54" s="4" t="str">
        <f aca="false">HYPERLINK("https://mncourtfraud.com/file/JUN_2025__raissa_carpenter__cases_2020_09.pdf.ots","JUN_2025__raissa_carpenter__cases_2020_09.pdf.ots")</f>
        <v>JUN_2025__raissa_carpenter__cases_2020_09.pdf.ots</v>
      </c>
      <c r="D54" s="4" t="str">
        <f aca="false">HYPERLINK("https://mncourtfraud.com/file/JUN_2025__raissa_carpenter__cases_2020_09.pdf","JUN_2025__raissa_carpenter__cases_2020_09.pdf")</f>
        <v>JUN_2025__raissa_carpenter__cases_2020_09.pdf</v>
      </c>
      <c r="E54" s="1" t="n">
        <v>1</v>
      </c>
      <c r="F54" s="2" t="s">
        <v>138</v>
      </c>
      <c r="G54" s="1" t="n">
        <v>142182</v>
      </c>
      <c r="H54" s="1" t="n">
        <v>903195</v>
      </c>
      <c r="I54" s="2" t="s">
        <v>27</v>
      </c>
      <c r="J54" s="1" t="s">
        <v>28</v>
      </c>
      <c r="K54" s="1" t="s">
        <v>29</v>
      </c>
      <c r="L54" s="1" t="s">
        <v>139</v>
      </c>
      <c r="M54" s="1" t="s">
        <v>31</v>
      </c>
    </row>
    <row r="55" customFormat="false" ht="18.7" hidden="false" customHeight="true" outlineLevel="0" collapsed="false">
      <c r="A55" s="1" t="n">
        <v>54</v>
      </c>
      <c r="B55" s="1" t="s">
        <v>13</v>
      </c>
      <c r="C55" s="4" t="str">
        <f aca="false">HYPERLINK("https://mncourtfraud.com/file/JUN_2025__raissa_carpenter__cases_2020_09.zip.ots","JUN_2025__raissa_carpenter__cases_2020_09.zip.ots")</f>
        <v>JUN_2025__raissa_carpenter__cases_2020_09.zip.ots</v>
      </c>
      <c r="D55" s="4" t="str">
        <f aca="false">HYPERLINK("https://mncourtfraud.com/file/JUN_2025__raissa_carpenter__cases_2020_09.zip","JUN_2025__raissa_carpenter__cases_2020_09.zip")</f>
        <v>JUN_2025__raissa_carpenter__cases_2020_09.zip</v>
      </c>
      <c r="E55" s="1" t="n">
        <v>1</v>
      </c>
      <c r="F55" s="2" t="s">
        <v>140</v>
      </c>
      <c r="G55" s="1" t="n">
        <v>549545</v>
      </c>
      <c r="H55" s="1" t="n">
        <v>903219</v>
      </c>
      <c r="I55" s="2" t="s">
        <v>15</v>
      </c>
      <c r="J55" s="1" t="s">
        <v>16</v>
      </c>
      <c r="K55" s="1" t="s">
        <v>17</v>
      </c>
      <c r="L55" s="1" t="s">
        <v>141</v>
      </c>
      <c r="M55" s="1" t="s">
        <v>19</v>
      </c>
    </row>
    <row r="56" customFormat="false" ht="18.7" hidden="false" customHeight="true" outlineLevel="0" collapsed="false">
      <c r="A56" s="1" t="n">
        <v>55</v>
      </c>
      <c r="B56" s="1" t="s">
        <v>13</v>
      </c>
      <c r="C56" s="4" t="str">
        <f aca="false">HYPERLINK("https://mncourtfraud.com/file/JUN_2025__raissa_carpenter__cases_2020_10.pdf.ots","JUN_2025__raissa_carpenter__cases_2020_10.pdf.ots")</f>
        <v>JUN_2025__raissa_carpenter__cases_2020_10.pdf.ots</v>
      </c>
      <c r="D56" s="4" t="str">
        <f aca="false">HYPERLINK("https://mncourtfraud.com/file/JUN_2025__raissa_carpenter__cases_2020_10.pdf","JUN_2025__raissa_carpenter__cases_2020_10.pdf")</f>
        <v>JUN_2025__raissa_carpenter__cases_2020_10.pdf</v>
      </c>
      <c r="E56" s="1" t="n">
        <v>1</v>
      </c>
      <c r="F56" s="2" t="s">
        <v>142</v>
      </c>
      <c r="G56" s="1" t="n">
        <v>136671</v>
      </c>
      <c r="H56" s="1" t="n">
        <v>903195</v>
      </c>
      <c r="I56" s="2" t="s">
        <v>27</v>
      </c>
      <c r="J56" s="1" t="s">
        <v>28</v>
      </c>
      <c r="K56" s="1" t="s">
        <v>29</v>
      </c>
      <c r="L56" s="1" t="s">
        <v>143</v>
      </c>
      <c r="M56" s="1" t="s">
        <v>31</v>
      </c>
    </row>
    <row r="57" customFormat="false" ht="18.7" hidden="false" customHeight="true" outlineLevel="0" collapsed="false">
      <c r="A57" s="1" t="n">
        <v>56</v>
      </c>
      <c r="B57" s="1" t="s">
        <v>13</v>
      </c>
      <c r="C57" s="4" t="str">
        <f aca="false">HYPERLINK("https://mncourtfraud.com/file/JUN_2025__raissa_carpenter__cases_2020_10.zip.ots","JUN_2025__raissa_carpenter__cases_2020_10.zip.ots")</f>
        <v>JUN_2025__raissa_carpenter__cases_2020_10.zip.ots</v>
      </c>
      <c r="D57" s="4" t="str">
        <f aca="false">HYPERLINK("https://mncourtfraud.com/file/JUN_2025__raissa_carpenter__cases_2020_10.zip","JUN_2025__raissa_carpenter__cases_2020_10.zip")</f>
        <v>JUN_2025__raissa_carpenter__cases_2020_10.zip</v>
      </c>
      <c r="E57" s="1" t="n">
        <v>1</v>
      </c>
      <c r="F57" s="2" t="s">
        <v>144</v>
      </c>
      <c r="G57" s="1" t="n">
        <v>547430</v>
      </c>
      <c r="H57" s="1" t="n">
        <v>903219</v>
      </c>
      <c r="I57" s="2" t="s">
        <v>15</v>
      </c>
      <c r="J57" s="1" t="s">
        <v>16</v>
      </c>
      <c r="K57" s="1" t="s">
        <v>17</v>
      </c>
      <c r="L57" s="1" t="s">
        <v>145</v>
      </c>
      <c r="M57" s="1" t="s">
        <v>19</v>
      </c>
    </row>
    <row r="58" customFormat="false" ht="18.7" hidden="false" customHeight="true" outlineLevel="0" collapsed="false">
      <c r="A58" s="1" t="n">
        <v>57</v>
      </c>
      <c r="B58" s="1" t="s">
        <v>13</v>
      </c>
      <c r="C58" s="4" t="str">
        <f aca="false">HYPERLINK("https://mncourtfraud.com/file/JUN_2025__raissa_carpenter__cases_2020_11.pdf.ots","JUN_2025__raissa_carpenter__cases_2020_11.pdf.ots")</f>
        <v>JUN_2025__raissa_carpenter__cases_2020_11.pdf.ots</v>
      </c>
      <c r="D58" s="4" t="str">
        <f aca="false">HYPERLINK("https://mncourtfraud.com/file/JUN_2025__raissa_carpenter__cases_2020_11.pdf","JUN_2025__raissa_carpenter__cases_2020_11.pdf")</f>
        <v>JUN_2025__raissa_carpenter__cases_2020_11.pdf</v>
      </c>
      <c r="E58" s="1" t="n">
        <v>1</v>
      </c>
      <c r="F58" s="2" t="s">
        <v>146</v>
      </c>
      <c r="G58" s="1" t="n">
        <v>146254</v>
      </c>
      <c r="H58" s="1" t="n">
        <v>903188</v>
      </c>
      <c r="I58" s="2" t="s">
        <v>147</v>
      </c>
      <c r="J58" s="1" t="s">
        <v>148</v>
      </c>
      <c r="K58" s="1" t="s">
        <v>149</v>
      </c>
      <c r="L58" s="1" t="s">
        <v>150</v>
      </c>
      <c r="M58" s="1" t="s">
        <v>151</v>
      </c>
    </row>
    <row r="59" customFormat="false" ht="18.7" hidden="false" customHeight="true" outlineLevel="0" collapsed="false">
      <c r="A59" s="1" t="n">
        <v>58</v>
      </c>
      <c r="B59" s="1" t="s">
        <v>13</v>
      </c>
      <c r="C59" s="4" t="str">
        <f aca="false">HYPERLINK("https://mncourtfraud.com/file/JUN_2025__raissa_carpenter__cases_2020_11.zip.ots","JUN_2025__raissa_carpenter__cases_2020_11.zip.ots")</f>
        <v>JUN_2025__raissa_carpenter__cases_2020_11.zip.ots</v>
      </c>
      <c r="D59" s="4" t="str">
        <f aca="false">HYPERLINK("https://mncourtfraud.com/file/JUN_2025__raissa_carpenter__cases_2020_11.zip","JUN_2025__raissa_carpenter__cases_2020_11.zip")</f>
        <v>JUN_2025__raissa_carpenter__cases_2020_11.zip</v>
      </c>
      <c r="E59" s="1" t="n">
        <v>1</v>
      </c>
      <c r="F59" s="2" t="s">
        <v>152</v>
      </c>
      <c r="G59" s="1" t="n">
        <v>550373</v>
      </c>
      <c r="H59" s="1" t="n">
        <v>903206</v>
      </c>
      <c r="I59" s="2" t="s">
        <v>61</v>
      </c>
      <c r="J59" s="1" t="s">
        <v>62</v>
      </c>
      <c r="K59" s="1" t="s">
        <v>63</v>
      </c>
      <c r="L59" s="1" t="s">
        <v>153</v>
      </c>
      <c r="M59" s="1" t="s">
        <v>65</v>
      </c>
    </row>
    <row r="60" customFormat="false" ht="18.7" hidden="false" customHeight="true" outlineLevel="0" collapsed="false">
      <c r="A60" s="1" t="n">
        <v>59</v>
      </c>
      <c r="B60" s="1" t="s">
        <v>13</v>
      </c>
      <c r="C60" s="4" t="str">
        <f aca="false">HYPERLINK("https://mncourtfraud.com/file/JUN_2025__raissa_carpenter__cases_2020_12.pdf.ots","JUN_2025__raissa_carpenter__cases_2020_12.pdf.ots")</f>
        <v>JUN_2025__raissa_carpenter__cases_2020_12.pdf.ots</v>
      </c>
      <c r="D60" s="4" t="str">
        <f aca="false">HYPERLINK("https://mncourtfraud.com/file/JUN_2025__raissa_carpenter__cases_2020_12.pdf","JUN_2025__raissa_carpenter__cases_2020_12.pdf")</f>
        <v>JUN_2025__raissa_carpenter__cases_2020_12.pdf</v>
      </c>
      <c r="E60" s="1" t="n">
        <v>1</v>
      </c>
      <c r="F60" s="2" t="s">
        <v>154</v>
      </c>
      <c r="G60" s="1" t="n">
        <v>129420</v>
      </c>
      <c r="H60" s="1" t="n">
        <v>903219</v>
      </c>
      <c r="I60" s="2" t="s">
        <v>15</v>
      </c>
      <c r="J60" s="1" t="s">
        <v>16</v>
      </c>
      <c r="K60" s="1" t="s">
        <v>17</v>
      </c>
      <c r="L60" s="1" t="s">
        <v>155</v>
      </c>
      <c r="M60" s="1" t="s">
        <v>19</v>
      </c>
    </row>
    <row r="61" customFormat="false" ht="18.7" hidden="false" customHeight="true" outlineLevel="0" collapsed="false">
      <c r="A61" s="1" t="n">
        <v>60</v>
      </c>
      <c r="B61" s="1" t="s">
        <v>13</v>
      </c>
      <c r="C61" s="4" t="str">
        <f aca="false">HYPERLINK("https://mncourtfraud.com/file/JUN_2025__raissa_carpenter__cases_2020_12.zip.ots","JUN_2025__raissa_carpenter__cases_2020_12.zip.ots")</f>
        <v>JUN_2025__raissa_carpenter__cases_2020_12.zip.ots</v>
      </c>
      <c r="D61" s="4" t="str">
        <f aca="false">HYPERLINK("https://mncourtfraud.com/file/JUN_2025__raissa_carpenter__cases_2020_12.zip","JUN_2025__raissa_carpenter__cases_2020_12.zip")</f>
        <v>JUN_2025__raissa_carpenter__cases_2020_12.zip</v>
      </c>
      <c r="E61" s="1" t="n">
        <v>1</v>
      </c>
      <c r="F61" s="2" t="s">
        <v>156</v>
      </c>
      <c r="G61" s="1" t="n">
        <v>545322</v>
      </c>
      <c r="H61" s="1" t="n">
        <v>903206</v>
      </c>
      <c r="I61" s="2" t="s">
        <v>61</v>
      </c>
      <c r="J61" s="1" t="s">
        <v>62</v>
      </c>
      <c r="K61" s="1" t="s">
        <v>63</v>
      </c>
      <c r="L61" s="1" t="s">
        <v>157</v>
      </c>
      <c r="M61" s="1" t="s">
        <v>65</v>
      </c>
    </row>
    <row r="62" customFormat="false" ht="18.7" hidden="false" customHeight="true" outlineLevel="0" collapsed="false">
      <c r="A62" s="1" t="n">
        <v>61</v>
      </c>
      <c r="B62" s="1" t="s">
        <v>13</v>
      </c>
      <c r="C62" s="4" t="str">
        <f aca="false">HYPERLINK("https://mncourtfraud.com/file/JUN_2025__raissa_carpenter__cases_2021_01.pdf.ots","JUN_2025__raissa_carpenter__cases_2021_01.pdf.ots")</f>
        <v>JUN_2025__raissa_carpenter__cases_2021_01.pdf.ots</v>
      </c>
      <c r="D62" s="4" t="str">
        <f aca="false">HYPERLINK("https://mncourtfraud.com/file/JUN_2025__raissa_carpenter__cases_2021_01.pdf","JUN_2025__raissa_carpenter__cases_2021_01.pdf")</f>
        <v>JUN_2025__raissa_carpenter__cases_2021_01.pdf</v>
      </c>
      <c r="E62" s="1" t="n">
        <v>1</v>
      </c>
      <c r="F62" s="2" t="s">
        <v>158</v>
      </c>
      <c r="G62" s="1" t="n">
        <v>133149</v>
      </c>
      <c r="H62" s="1" t="n">
        <v>903188</v>
      </c>
      <c r="I62" s="2" t="s">
        <v>147</v>
      </c>
      <c r="J62" s="1" t="s">
        <v>148</v>
      </c>
      <c r="K62" s="1" t="s">
        <v>149</v>
      </c>
      <c r="L62" s="1" t="s">
        <v>159</v>
      </c>
      <c r="M62" s="1" t="s">
        <v>151</v>
      </c>
    </row>
    <row r="63" customFormat="false" ht="18.7" hidden="false" customHeight="true" outlineLevel="0" collapsed="false">
      <c r="A63" s="1" t="n">
        <v>62</v>
      </c>
      <c r="B63" s="1" t="s">
        <v>13</v>
      </c>
      <c r="C63" s="4" t="str">
        <f aca="false">HYPERLINK("https://mncourtfraud.com/file/JUN_2025__raissa_carpenter__cases_2021_01.zip.ots","JUN_2025__raissa_carpenter__cases_2021_01.zip.ots")</f>
        <v>JUN_2025__raissa_carpenter__cases_2021_01.zip.ots</v>
      </c>
      <c r="D63" s="4" t="str">
        <f aca="false">HYPERLINK("https://mncourtfraud.com/file/JUN_2025__raissa_carpenter__cases_2021_01.zip","JUN_2025__raissa_carpenter__cases_2021_01.zip")</f>
        <v>JUN_2025__raissa_carpenter__cases_2021_01.zip</v>
      </c>
      <c r="E63" s="1" t="n">
        <v>1</v>
      </c>
      <c r="F63" s="2" t="s">
        <v>160</v>
      </c>
      <c r="G63" s="1" t="n">
        <v>546535</v>
      </c>
      <c r="H63" s="1" t="n">
        <v>903205</v>
      </c>
      <c r="I63" s="2" t="s">
        <v>21</v>
      </c>
      <c r="J63" s="1" t="s">
        <v>22</v>
      </c>
      <c r="K63" s="1" t="s">
        <v>23</v>
      </c>
      <c r="L63" s="1" t="s">
        <v>161</v>
      </c>
      <c r="M63" s="1" t="s">
        <v>25</v>
      </c>
    </row>
    <row r="64" customFormat="false" ht="18.7" hidden="false" customHeight="true" outlineLevel="0" collapsed="false">
      <c r="A64" s="1" t="n">
        <v>63</v>
      </c>
      <c r="B64" s="1" t="s">
        <v>13</v>
      </c>
      <c r="C64" s="4" t="str">
        <f aca="false">HYPERLINK("https://mncourtfraud.com/file/JUN_2025__raissa_carpenter__cases_2021_02.pdf.ots","JUN_2025__raissa_carpenter__cases_2021_02.pdf.ots")</f>
        <v>JUN_2025__raissa_carpenter__cases_2021_02.pdf.ots</v>
      </c>
      <c r="D64" s="4" t="str">
        <f aca="false">HYPERLINK("https://mncourtfraud.com/file/JUN_2025__raissa_carpenter__cases_2021_02.pdf","JUN_2025__raissa_carpenter__cases_2021_02.pdf")</f>
        <v>JUN_2025__raissa_carpenter__cases_2021_02.pdf</v>
      </c>
      <c r="E64" s="1" t="n">
        <v>1</v>
      </c>
      <c r="F64" s="2" t="s">
        <v>162</v>
      </c>
      <c r="G64" s="1" t="n">
        <v>137679</v>
      </c>
      <c r="H64" s="1" t="n">
        <v>903219</v>
      </c>
      <c r="I64" s="2" t="s">
        <v>15</v>
      </c>
      <c r="J64" s="1" t="s">
        <v>16</v>
      </c>
      <c r="K64" s="1" t="s">
        <v>17</v>
      </c>
      <c r="L64" s="1" t="s">
        <v>163</v>
      </c>
      <c r="M64" s="1" t="s">
        <v>19</v>
      </c>
    </row>
    <row r="65" customFormat="false" ht="18.7" hidden="false" customHeight="true" outlineLevel="0" collapsed="false">
      <c r="A65" s="1" t="n">
        <v>64</v>
      </c>
      <c r="B65" s="1" t="s">
        <v>13</v>
      </c>
      <c r="C65" s="4" t="str">
        <f aca="false">HYPERLINK("https://mncourtfraud.com/file/JUN_2025__raissa_carpenter__cases_2021_02.zip.ots","JUN_2025__raissa_carpenter__cases_2021_02.zip.ots")</f>
        <v>JUN_2025__raissa_carpenter__cases_2021_02.zip.ots</v>
      </c>
      <c r="D65" s="4" t="str">
        <f aca="false">HYPERLINK("https://mncourtfraud.com/file/JUN_2025__raissa_carpenter__cases_2021_02.zip","JUN_2025__raissa_carpenter__cases_2021_02.zip")</f>
        <v>JUN_2025__raissa_carpenter__cases_2021_02.zip</v>
      </c>
      <c r="E65" s="1" t="n">
        <v>1</v>
      </c>
      <c r="F65" s="2" t="s">
        <v>164</v>
      </c>
      <c r="G65" s="1" t="n">
        <v>547274</v>
      </c>
      <c r="H65" s="1" t="n">
        <v>903219</v>
      </c>
      <c r="I65" s="2" t="s">
        <v>15</v>
      </c>
      <c r="J65" s="1" t="s">
        <v>16</v>
      </c>
      <c r="K65" s="1" t="s">
        <v>17</v>
      </c>
      <c r="L65" s="1" t="s">
        <v>165</v>
      </c>
      <c r="M65" s="1" t="s">
        <v>19</v>
      </c>
    </row>
    <row r="66" customFormat="false" ht="18.7" hidden="false" customHeight="true" outlineLevel="0" collapsed="false">
      <c r="A66" s="1" t="n">
        <v>65</v>
      </c>
      <c r="B66" s="1" t="s">
        <v>13</v>
      </c>
      <c r="C66" s="4" t="str">
        <f aca="false">HYPERLINK("https://mncourtfraud.com/file/JUN_2025__raissa_carpenter__cases_2021_03.pdf.ots","JUN_2025__raissa_carpenter__cases_2021_03.pdf.ots")</f>
        <v>JUN_2025__raissa_carpenter__cases_2021_03.pdf.ots</v>
      </c>
      <c r="D66" s="4" t="str">
        <f aca="false">HYPERLINK("https://mncourtfraud.com/file/JUN_2025__raissa_carpenter__cases_2021_03.pdf","JUN_2025__raissa_carpenter__cases_2021_03.pdf")</f>
        <v>JUN_2025__raissa_carpenter__cases_2021_03.pdf</v>
      </c>
      <c r="E66" s="1" t="n">
        <v>1</v>
      </c>
      <c r="F66" s="2" t="s">
        <v>166</v>
      </c>
      <c r="G66" s="1" t="n">
        <v>138110</v>
      </c>
      <c r="H66" s="1" t="n">
        <v>903188</v>
      </c>
      <c r="I66" s="2" t="s">
        <v>147</v>
      </c>
      <c r="J66" s="1" t="s">
        <v>148</v>
      </c>
      <c r="K66" s="1" t="s">
        <v>149</v>
      </c>
      <c r="L66" s="1" t="s">
        <v>167</v>
      </c>
      <c r="M66" s="1" t="s">
        <v>151</v>
      </c>
    </row>
    <row r="67" customFormat="false" ht="18.7" hidden="false" customHeight="true" outlineLevel="0" collapsed="false">
      <c r="A67" s="1" t="n">
        <v>66</v>
      </c>
      <c r="B67" s="1" t="s">
        <v>13</v>
      </c>
      <c r="C67" s="4" t="str">
        <f aca="false">HYPERLINK("https://mncourtfraud.com/file/JUN_2025__raissa_carpenter__cases_2021_03.zip.ots","JUN_2025__raissa_carpenter__cases_2021_03.zip.ots")</f>
        <v>JUN_2025__raissa_carpenter__cases_2021_03.zip.ots</v>
      </c>
      <c r="D67" s="4" t="str">
        <f aca="false">HYPERLINK("https://mncourtfraud.com/file/JUN_2025__raissa_carpenter__cases_2021_03.zip","JUN_2025__raissa_carpenter__cases_2021_03.zip")</f>
        <v>JUN_2025__raissa_carpenter__cases_2021_03.zip</v>
      </c>
      <c r="E67" s="1" t="n">
        <v>1</v>
      </c>
      <c r="F67" s="2" t="s">
        <v>168</v>
      </c>
      <c r="G67" s="1" t="n">
        <v>546993</v>
      </c>
      <c r="H67" s="1" t="n">
        <v>903205</v>
      </c>
      <c r="I67" s="2" t="s">
        <v>21</v>
      </c>
      <c r="J67" s="1" t="s">
        <v>22</v>
      </c>
      <c r="K67" s="1" t="s">
        <v>23</v>
      </c>
      <c r="L67" s="1" t="s">
        <v>169</v>
      </c>
      <c r="M67" s="1" t="s">
        <v>25</v>
      </c>
    </row>
    <row r="68" customFormat="false" ht="18.7" hidden="false" customHeight="true" outlineLevel="0" collapsed="false">
      <c r="A68" s="1" t="n">
        <v>67</v>
      </c>
      <c r="B68" s="1" t="s">
        <v>13</v>
      </c>
      <c r="C68" s="4" t="str">
        <f aca="false">HYPERLINK("https://mncourtfraud.com/file/JUN_2025__raissa_carpenter__cases_2021_04.pdf.ots","JUN_2025__raissa_carpenter__cases_2021_04.pdf.ots")</f>
        <v>JUN_2025__raissa_carpenter__cases_2021_04.pdf.ots</v>
      </c>
      <c r="D68" s="4" t="str">
        <f aca="false">HYPERLINK("https://mncourtfraud.com/file/JUN_2025__raissa_carpenter__cases_2021_04.pdf","JUN_2025__raissa_carpenter__cases_2021_04.pdf")</f>
        <v>JUN_2025__raissa_carpenter__cases_2021_04.pdf</v>
      </c>
      <c r="E68" s="1" t="n">
        <v>1</v>
      </c>
      <c r="F68" s="2" t="s">
        <v>170</v>
      </c>
      <c r="G68" s="1" t="n">
        <v>136847</v>
      </c>
      <c r="H68" s="1" t="n">
        <v>903219</v>
      </c>
      <c r="I68" s="2" t="s">
        <v>15</v>
      </c>
      <c r="J68" s="1" t="s">
        <v>16</v>
      </c>
      <c r="K68" s="1" t="s">
        <v>17</v>
      </c>
      <c r="L68" s="1" t="s">
        <v>171</v>
      </c>
      <c r="M68" s="1" t="s">
        <v>19</v>
      </c>
    </row>
    <row r="69" customFormat="false" ht="18.7" hidden="false" customHeight="true" outlineLevel="0" collapsed="false">
      <c r="A69" s="1" t="n">
        <v>68</v>
      </c>
      <c r="B69" s="1" t="s">
        <v>13</v>
      </c>
      <c r="C69" s="4" t="str">
        <f aca="false">HYPERLINK("https://mncourtfraud.com/file/JUN_2025__raissa_carpenter__cases_2021_04.zip.ots","JUN_2025__raissa_carpenter__cases_2021_04.zip.ots")</f>
        <v>JUN_2025__raissa_carpenter__cases_2021_04.zip.ots</v>
      </c>
      <c r="D69" s="4" t="str">
        <f aca="false">HYPERLINK("https://mncourtfraud.com/file/JUN_2025__raissa_carpenter__cases_2021_04.zip","JUN_2025__raissa_carpenter__cases_2021_04.zip")</f>
        <v>JUN_2025__raissa_carpenter__cases_2021_04.zip</v>
      </c>
      <c r="E69" s="1" t="n">
        <v>1</v>
      </c>
      <c r="F69" s="2" t="s">
        <v>172</v>
      </c>
      <c r="G69" s="1" t="n">
        <v>547135</v>
      </c>
      <c r="H69" s="1" t="n">
        <v>903219</v>
      </c>
      <c r="I69" s="2" t="s">
        <v>15</v>
      </c>
      <c r="J69" s="1" t="s">
        <v>16</v>
      </c>
      <c r="K69" s="1" t="s">
        <v>17</v>
      </c>
      <c r="L69" s="1" t="s">
        <v>173</v>
      </c>
      <c r="M69" s="1" t="s">
        <v>19</v>
      </c>
    </row>
    <row r="70" customFormat="false" ht="18.7" hidden="false" customHeight="true" outlineLevel="0" collapsed="false">
      <c r="A70" s="1" t="n">
        <v>69</v>
      </c>
      <c r="B70" s="1" t="s">
        <v>13</v>
      </c>
      <c r="C70" s="4" t="str">
        <f aca="false">HYPERLINK("https://mncourtfraud.com/file/JUN_2025__raissa_carpenter__cases_2021_05.pdf.ots","JUN_2025__raissa_carpenter__cases_2021_05.pdf.ots")</f>
        <v>JUN_2025__raissa_carpenter__cases_2021_05.pdf.ots</v>
      </c>
      <c r="D70" s="4" t="str">
        <f aca="false">HYPERLINK("https://mncourtfraud.com/file/JUN_2025__raissa_carpenter__cases_2021_05.pdf","JUN_2025__raissa_carpenter__cases_2021_05.pdf")</f>
        <v>JUN_2025__raissa_carpenter__cases_2021_05.pdf</v>
      </c>
      <c r="E70" s="1" t="n">
        <v>1</v>
      </c>
      <c r="F70" s="2" t="s">
        <v>174</v>
      </c>
      <c r="G70" s="1" t="n">
        <v>136402</v>
      </c>
      <c r="H70" s="1" t="n">
        <v>903188</v>
      </c>
      <c r="I70" s="2" t="s">
        <v>147</v>
      </c>
      <c r="J70" s="1" t="s">
        <v>148</v>
      </c>
      <c r="K70" s="1" t="s">
        <v>149</v>
      </c>
      <c r="L70" s="1" t="s">
        <v>175</v>
      </c>
      <c r="M70" s="1" t="s">
        <v>151</v>
      </c>
    </row>
    <row r="71" customFormat="false" ht="18.7" hidden="false" customHeight="true" outlineLevel="0" collapsed="false">
      <c r="A71" s="1" t="n">
        <v>70</v>
      </c>
      <c r="B71" s="1" t="s">
        <v>13</v>
      </c>
      <c r="C71" s="4" t="str">
        <f aca="false">HYPERLINK("https://mncourtfraud.com/file/JUN_2025__raissa_carpenter__cases_2021_05.zip.ots","JUN_2025__raissa_carpenter__cases_2021_05.zip.ots")</f>
        <v>JUN_2025__raissa_carpenter__cases_2021_05.zip.ots</v>
      </c>
      <c r="D71" s="4" t="str">
        <f aca="false">HYPERLINK("https://mncourtfraud.com/file/JUN_2025__raissa_carpenter__cases_2021_05.zip","JUN_2025__raissa_carpenter__cases_2021_05.zip")</f>
        <v>JUN_2025__raissa_carpenter__cases_2021_05.zip</v>
      </c>
      <c r="E71" s="1" t="n">
        <v>1</v>
      </c>
      <c r="F71" s="2" t="s">
        <v>176</v>
      </c>
      <c r="G71" s="1" t="n">
        <v>546480</v>
      </c>
      <c r="H71" s="1" t="n">
        <v>903205</v>
      </c>
      <c r="I71" s="2" t="s">
        <v>21</v>
      </c>
      <c r="J71" s="1" t="s">
        <v>22</v>
      </c>
      <c r="K71" s="1" t="s">
        <v>23</v>
      </c>
      <c r="L71" s="1" t="s">
        <v>177</v>
      </c>
      <c r="M71" s="1" t="s">
        <v>25</v>
      </c>
    </row>
    <row r="72" customFormat="false" ht="18.7" hidden="false" customHeight="true" outlineLevel="0" collapsed="false">
      <c r="A72" s="1" t="n">
        <v>71</v>
      </c>
      <c r="B72" s="1" t="s">
        <v>13</v>
      </c>
      <c r="C72" s="4" t="str">
        <f aca="false">HYPERLINK("https://mncourtfraud.com/file/JUN_2025__raissa_carpenter__cases_2021_06.pdf.ots","JUN_2025__raissa_carpenter__cases_2021_06.pdf.ots")</f>
        <v>JUN_2025__raissa_carpenter__cases_2021_06.pdf.ots</v>
      </c>
      <c r="D72" s="4" t="str">
        <f aca="false">HYPERLINK("https://mncourtfraud.com/file/JUN_2025__raissa_carpenter__cases_2021_06.pdf","JUN_2025__raissa_carpenter__cases_2021_06.pdf")</f>
        <v>JUN_2025__raissa_carpenter__cases_2021_06.pdf</v>
      </c>
      <c r="E72" s="1" t="n">
        <v>1</v>
      </c>
      <c r="F72" s="2" t="s">
        <v>178</v>
      </c>
      <c r="G72" s="1" t="n">
        <v>126023</v>
      </c>
      <c r="H72" s="1" t="n">
        <v>903188</v>
      </c>
      <c r="I72" s="2" t="s">
        <v>147</v>
      </c>
      <c r="J72" s="1" t="s">
        <v>148</v>
      </c>
      <c r="K72" s="1" t="s">
        <v>149</v>
      </c>
      <c r="L72" s="1" t="s">
        <v>179</v>
      </c>
      <c r="M72" s="1" t="s">
        <v>151</v>
      </c>
    </row>
    <row r="73" customFormat="false" ht="18.7" hidden="false" customHeight="true" outlineLevel="0" collapsed="false">
      <c r="A73" s="1" t="n">
        <v>72</v>
      </c>
      <c r="B73" s="1" t="s">
        <v>13</v>
      </c>
      <c r="C73" s="4" t="str">
        <f aca="false">HYPERLINK("https://mncourtfraud.com/file/JUN_2025__raissa_carpenter__cases_2021_06.zip.ots","JUN_2025__raissa_carpenter__cases_2021_06.zip.ots")</f>
        <v>JUN_2025__raissa_carpenter__cases_2021_06.zip.ots</v>
      </c>
      <c r="D73" s="4" t="str">
        <f aca="false">HYPERLINK("https://mncourtfraud.com/file/JUN_2025__raissa_carpenter__cases_2021_06.zip","JUN_2025__raissa_carpenter__cases_2021_06.zip")</f>
        <v>JUN_2025__raissa_carpenter__cases_2021_06.zip</v>
      </c>
      <c r="E73" s="1" t="n">
        <v>1</v>
      </c>
      <c r="F73" s="2" t="s">
        <v>180</v>
      </c>
      <c r="G73" s="1" t="n">
        <v>543709</v>
      </c>
      <c r="H73" s="1" t="n">
        <v>903206</v>
      </c>
      <c r="I73" s="2" t="s">
        <v>61</v>
      </c>
      <c r="J73" s="1" t="s">
        <v>62</v>
      </c>
      <c r="K73" s="1" t="s">
        <v>63</v>
      </c>
      <c r="L73" s="1" t="s">
        <v>181</v>
      </c>
      <c r="M73" s="1" t="s">
        <v>65</v>
      </c>
    </row>
    <row r="74" customFormat="false" ht="18.7" hidden="false" customHeight="true" outlineLevel="0" collapsed="false">
      <c r="A74" s="1" t="n">
        <v>73</v>
      </c>
      <c r="B74" s="1" t="s">
        <v>13</v>
      </c>
      <c r="C74" s="4" t="str">
        <f aca="false">HYPERLINK("https://mncourtfraud.com/file/JUN_2025__raissa_carpenter__cases_2021_07.pdf.ots","JUN_2025__raissa_carpenter__cases_2021_07.pdf.ots")</f>
        <v>JUN_2025__raissa_carpenter__cases_2021_07.pdf.ots</v>
      </c>
      <c r="D74" s="4" t="str">
        <f aca="false">HYPERLINK("https://mncourtfraud.com/file/JUN_2025__raissa_carpenter__cases_2021_07.pdf","JUN_2025__raissa_carpenter__cases_2021_07.pdf")</f>
        <v>JUN_2025__raissa_carpenter__cases_2021_07.pdf</v>
      </c>
      <c r="E74" s="1" t="n">
        <v>1</v>
      </c>
      <c r="F74" s="2" t="s">
        <v>182</v>
      </c>
      <c r="G74" s="1" t="n">
        <v>128644</v>
      </c>
      <c r="H74" s="1" t="n">
        <v>903195</v>
      </c>
      <c r="I74" s="2" t="s">
        <v>27</v>
      </c>
      <c r="J74" s="1" t="s">
        <v>28</v>
      </c>
      <c r="K74" s="1" t="s">
        <v>29</v>
      </c>
      <c r="L74" s="1" t="s">
        <v>183</v>
      </c>
      <c r="M74" s="1" t="s">
        <v>31</v>
      </c>
    </row>
    <row r="75" customFormat="false" ht="18.7" hidden="false" customHeight="true" outlineLevel="0" collapsed="false">
      <c r="A75" s="1" t="n">
        <v>74</v>
      </c>
      <c r="B75" s="1" t="s">
        <v>13</v>
      </c>
      <c r="C75" s="4" t="str">
        <f aca="false">HYPERLINK("https://mncourtfraud.com/file/JUN_2025__raissa_carpenter__cases_2021_07.zip.ots","JUN_2025__raissa_carpenter__cases_2021_07.zip.ots")</f>
        <v>JUN_2025__raissa_carpenter__cases_2021_07.zip.ots</v>
      </c>
      <c r="D75" s="4" t="str">
        <f aca="false">HYPERLINK("https://mncourtfraud.com/file/JUN_2025__raissa_carpenter__cases_2021_07.zip","JUN_2025__raissa_carpenter__cases_2021_07.zip")</f>
        <v>JUN_2025__raissa_carpenter__cases_2021_07.zip</v>
      </c>
      <c r="E75" s="1" t="n">
        <v>1</v>
      </c>
      <c r="F75" s="2" t="s">
        <v>184</v>
      </c>
      <c r="G75" s="1" t="n">
        <v>545692</v>
      </c>
      <c r="H75" s="1" t="n">
        <v>903205</v>
      </c>
      <c r="I75" s="2" t="s">
        <v>21</v>
      </c>
      <c r="J75" s="1" t="s">
        <v>22</v>
      </c>
      <c r="K75" s="1" t="s">
        <v>23</v>
      </c>
      <c r="L75" s="1" t="s">
        <v>185</v>
      </c>
      <c r="M75" s="1" t="s">
        <v>25</v>
      </c>
    </row>
    <row r="76" customFormat="false" ht="18.7" hidden="false" customHeight="true" outlineLevel="0" collapsed="false">
      <c r="A76" s="1" t="n">
        <v>75</v>
      </c>
      <c r="B76" s="1" t="s">
        <v>13</v>
      </c>
      <c r="C76" s="4" t="str">
        <f aca="false">HYPERLINK("https://mncourtfraud.com/file/JUN_2025__raissa_carpenter__cases_2021_08.pdf.ots","JUN_2025__raissa_carpenter__cases_2021_08.pdf.ots")</f>
        <v>JUN_2025__raissa_carpenter__cases_2021_08.pdf.ots</v>
      </c>
      <c r="D76" s="4" t="str">
        <f aca="false">HYPERLINK("https://mncourtfraud.com/file/JUN_2025__raissa_carpenter__cases_2021_08.pdf","JUN_2025__raissa_carpenter__cases_2021_08.pdf")</f>
        <v>JUN_2025__raissa_carpenter__cases_2021_08.pdf</v>
      </c>
      <c r="E76" s="1" t="n">
        <v>1</v>
      </c>
      <c r="F76" s="2" t="s">
        <v>186</v>
      </c>
      <c r="G76" s="1" t="n">
        <v>121970</v>
      </c>
      <c r="H76" s="1" t="n">
        <v>903195</v>
      </c>
      <c r="I76" s="2" t="s">
        <v>27</v>
      </c>
      <c r="J76" s="1" t="s">
        <v>28</v>
      </c>
      <c r="K76" s="1" t="s">
        <v>29</v>
      </c>
      <c r="L76" s="1" t="s">
        <v>187</v>
      </c>
      <c r="M76" s="1" t="s">
        <v>31</v>
      </c>
    </row>
    <row r="77" customFormat="false" ht="18.7" hidden="false" customHeight="true" outlineLevel="0" collapsed="false">
      <c r="A77" s="1" t="n">
        <v>76</v>
      </c>
      <c r="B77" s="1" t="s">
        <v>13</v>
      </c>
      <c r="C77" s="4" t="str">
        <f aca="false">HYPERLINK("https://mncourtfraud.com/file/JUN_2025__raissa_carpenter__cases_2021_08.zip.ots","JUN_2025__raissa_carpenter__cases_2021_08.zip.ots")</f>
        <v>JUN_2025__raissa_carpenter__cases_2021_08.zip.ots</v>
      </c>
      <c r="D77" s="4" t="str">
        <f aca="false">HYPERLINK("https://mncourtfraud.com/file/JUN_2025__raissa_carpenter__cases_2021_08.zip","JUN_2025__raissa_carpenter__cases_2021_08.zip")</f>
        <v>JUN_2025__raissa_carpenter__cases_2021_08.zip</v>
      </c>
      <c r="E77" s="1" t="n">
        <v>1</v>
      </c>
      <c r="F77" s="2" t="s">
        <v>188</v>
      </c>
      <c r="G77" s="1" t="n">
        <v>542765</v>
      </c>
      <c r="H77" s="1" t="n">
        <v>903206</v>
      </c>
      <c r="I77" s="2" t="s">
        <v>61</v>
      </c>
      <c r="J77" s="1" t="s">
        <v>62</v>
      </c>
      <c r="K77" s="1" t="s">
        <v>63</v>
      </c>
      <c r="L77" s="1" t="s">
        <v>189</v>
      </c>
      <c r="M77" s="1" t="s">
        <v>65</v>
      </c>
    </row>
    <row r="78" customFormat="false" ht="18.7" hidden="false" customHeight="true" outlineLevel="0" collapsed="false">
      <c r="A78" s="1" t="n">
        <v>77</v>
      </c>
      <c r="B78" s="1" t="s">
        <v>13</v>
      </c>
      <c r="C78" s="4" t="str">
        <f aca="false">HYPERLINK("https://mncourtfraud.com/file/JUN_2025__raissa_carpenter__cases_2021_09.pdf.ots","JUN_2025__raissa_carpenter__cases_2021_09.pdf.ots")</f>
        <v>JUN_2025__raissa_carpenter__cases_2021_09.pdf.ots</v>
      </c>
      <c r="D78" s="4" t="str">
        <f aca="false">HYPERLINK("https://mncourtfraud.com/file/JUN_2025__raissa_carpenter__cases_2021_09.pdf","JUN_2025__raissa_carpenter__cases_2021_09.pdf")</f>
        <v>JUN_2025__raissa_carpenter__cases_2021_09.pdf</v>
      </c>
      <c r="E78" s="1" t="n">
        <v>1</v>
      </c>
      <c r="F78" s="2" t="s">
        <v>190</v>
      </c>
      <c r="G78" s="1" t="n">
        <v>147253</v>
      </c>
      <c r="H78" s="1" t="n">
        <v>903188</v>
      </c>
      <c r="I78" s="2" t="s">
        <v>147</v>
      </c>
      <c r="J78" s="1" t="s">
        <v>148</v>
      </c>
      <c r="K78" s="1" t="s">
        <v>149</v>
      </c>
      <c r="L78" s="1" t="s">
        <v>191</v>
      </c>
      <c r="M78" s="1" t="s">
        <v>151</v>
      </c>
    </row>
    <row r="79" customFormat="false" ht="18.7" hidden="false" customHeight="true" outlineLevel="0" collapsed="false">
      <c r="A79" s="1" t="n">
        <v>78</v>
      </c>
      <c r="B79" s="1" t="s">
        <v>13</v>
      </c>
      <c r="C79" s="4" t="str">
        <f aca="false">HYPERLINK("https://mncourtfraud.com/file/JUN_2025__raissa_carpenter__cases_2021_09.zip.ots","JUN_2025__raissa_carpenter__cases_2021_09.zip.ots")</f>
        <v>JUN_2025__raissa_carpenter__cases_2021_09.zip.ots</v>
      </c>
      <c r="D79" s="4" t="str">
        <f aca="false">HYPERLINK("https://mncourtfraud.com/file/JUN_2025__raissa_carpenter__cases_2021_09.zip","JUN_2025__raissa_carpenter__cases_2021_09.zip")</f>
        <v>JUN_2025__raissa_carpenter__cases_2021_09.zip</v>
      </c>
      <c r="E79" s="1" t="n">
        <v>1</v>
      </c>
      <c r="F79" s="2" t="s">
        <v>192</v>
      </c>
      <c r="G79" s="1" t="n">
        <v>550335</v>
      </c>
      <c r="H79" s="1" t="n">
        <v>903206</v>
      </c>
      <c r="I79" s="2" t="s">
        <v>61</v>
      </c>
      <c r="J79" s="1" t="s">
        <v>62</v>
      </c>
      <c r="K79" s="1" t="s">
        <v>63</v>
      </c>
      <c r="L79" s="1" t="s">
        <v>193</v>
      </c>
      <c r="M79" s="1" t="s">
        <v>65</v>
      </c>
    </row>
    <row r="80" customFormat="false" ht="18.7" hidden="false" customHeight="true" outlineLevel="0" collapsed="false">
      <c r="A80" s="1" t="n">
        <v>79</v>
      </c>
      <c r="B80" s="1" t="s">
        <v>13</v>
      </c>
      <c r="C80" s="4" t="str">
        <f aca="false">HYPERLINK("https://mncourtfraud.com/file/JUN_2025__raissa_carpenter__cases_2021_10.pdf.ots","JUN_2025__raissa_carpenter__cases_2021_10.pdf.ots")</f>
        <v>JUN_2025__raissa_carpenter__cases_2021_10.pdf.ots</v>
      </c>
      <c r="D80" s="4" t="str">
        <f aca="false">HYPERLINK("https://mncourtfraud.com/file/JUN_2025__raissa_carpenter__cases_2021_10.pdf","JUN_2025__raissa_carpenter__cases_2021_10.pdf")</f>
        <v>JUN_2025__raissa_carpenter__cases_2021_10.pdf</v>
      </c>
      <c r="E80" s="1" t="n">
        <v>1</v>
      </c>
      <c r="F80" s="2" t="s">
        <v>194</v>
      </c>
      <c r="G80" s="1" t="n">
        <v>134928</v>
      </c>
      <c r="H80" s="1" t="n">
        <v>903219</v>
      </c>
      <c r="I80" s="2" t="s">
        <v>15</v>
      </c>
      <c r="J80" s="1" t="s">
        <v>16</v>
      </c>
      <c r="K80" s="1" t="s">
        <v>17</v>
      </c>
      <c r="L80" s="1" t="s">
        <v>195</v>
      </c>
      <c r="M80" s="1" t="s">
        <v>19</v>
      </c>
    </row>
    <row r="81" customFormat="false" ht="18.7" hidden="false" customHeight="true" outlineLevel="0" collapsed="false">
      <c r="A81" s="1" t="n">
        <v>80</v>
      </c>
      <c r="B81" s="1" t="s">
        <v>13</v>
      </c>
      <c r="C81" s="4" t="str">
        <f aca="false">HYPERLINK("https://mncourtfraud.com/file/JUN_2025__raissa_carpenter__cases_2021_10.zip.ots","JUN_2025__raissa_carpenter__cases_2021_10.zip.ots")</f>
        <v>JUN_2025__raissa_carpenter__cases_2021_10.zip.ots</v>
      </c>
      <c r="D81" s="4" t="str">
        <f aca="false">HYPERLINK("https://mncourtfraud.com/file/JUN_2025__raissa_carpenter__cases_2021_10.zip","JUN_2025__raissa_carpenter__cases_2021_10.zip")</f>
        <v>JUN_2025__raissa_carpenter__cases_2021_10.zip</v>
      </c>
      <c r="E81" s="1" t="n">
        <v>1</v>
      </c>
      <c r="F81" s="2" t="s">
        <v>196</v>
      </c>
      <c r="G81" s="1" t="n">
        <v>546654</v>
      </c>
      <c r="H81" s="1" t="n">
        <v>903206</v>
      </c>
      <c r="I81" s="2" t="s">
        <v>61</v>
      </c>
      <c r="J81" s="1" t="s">
        <v>62</v>
      </c>
      <c r="K81" s="1" t="s">
        <v>63</v>
      </c>
      <c r="L81" s="1" t="s">
        <v>197</v>
      </c>
      <c r="M81" s="1" t="s">
        <v>65</v>
      </c>
    </row>
    <row r="82" customFormat="false" ht="18.7" hidden="false" customHeight="true" outlineLevel="0" collapsed="false">
      <c r="A82" s="1" t="n">
        <v>81</v>
      </c>
      <c r="B82" s="1" t="s">
        <v>13</v>
      </c>
      <c r="C82" s="4" t="str">
        <f aca="false">HYPERLINK("https://mncourtfraud.com/file/JUN_2025__raissa_carpenter__cases_2021_11.pdf.ots","JUN_2025__raissa_carpenter__cases_2021_11.pdf.ots")</f>
        <v>JUN_2025__raissa_carpenter__cases_2021_11.pdf.ots</v>
      </c>
      <c r="D82" s="4" t="str">
        <f aca="false">HYPERLINK("https://mncourtfraud.com/file/JUN_2025__raissa_carpenter__cases_2021_11.pdf","JUN_2025__raissa_carpenter__cases_2021_11.pdf")</f>
        <v>JUN_2025__raissa_carpenter__cases_2021_11.pdf</v>
      </c>
      <c r="E82" s="1" t="n">
        <v>1</v>
      </c>
      <c r="F82" s="2" t="s">
        <v>198</v>
      </c>
      <c r="G82" s="1" t="n">
        <v>148107</v>
      </c>
      <c r="H82" s="1" t="n">
        <v>903219</v>
      </c>
      <c r="I82" s="2" t="s">
        <v>15</v>
      </c>
      <c r="J82" s="1" t="s">
        <v>16</v>
      </c>
      <c r="K82" s="1" t="s">
        <v>17</v>
      </c>
      <c r="L82" s="1" t="s">
        <v>199</v>
      </c>
      <c r="M82" s="1" t="s">
        <v>19</v>
      </c>
    </row>
    <row r="83" customFormat="false" ht="18.7" hidden="false" customHeight="true" outlineLevel="0" collapsed="false">
      <c r="A83" s="1" t="n">
        <v>82</v>
      </c>
      <c r="B83" s="1" t="s">
        <v>13</v>
      </c>
      <c r="C83" s="4" t="str">
        <f aca="false">HYPERLINK("https://mncourtfraud.com/file/JUN_2025__raissa_carpenter__cases_2021_11.zip.ots","JUN_2025__raissa_carpenter__cases_2021_11.zip.ots")</f>
        <v>JUN_2025__raissa_carpenter__cases_2021_11.zip.ots</v>
      </c>
      <c r="D83" s="4" t="str">
        <f aca="false">HYPERLINK("https://mncourtfraud.com/file/JUN_2025__raissa_carpenter__cases_2021_11.zip","JUN_2025__raissa_carpenter__cases_2021_11.zip")</f>
        <v>JUN_2025__raissa_carpenter__cases_2021_11.zip</v>
      </c>
      <c r="E83" s="1" t="n">
        <v>1</v>
      </c>
      <c r="F83" s="2" t="s">
        <v>200</v>
      </c>
      <c r="G83" s="1" t="n">
        <v>550688</v>
      </c>
      <c r="H83" s="1" t="n">
        <v>903219</v>
      </c>
      <c r="I83" s="2" t="s">
        <v>15</v>
      </c>
      <c r="J83" s="1" t="s">
        <v>16</v>
      </c>
      <c r="K83" s="1" t="s">
        <v>17</v>
      </c>
      <c r="L83" s="1" t="s">
        <v>201</v>
      </c>
      <c r="M83" s="1" t="s">
        <v>19</v>
      </c>
    </row>
    <row r="84" customFormat="false" ht="18.7" hidden="false" customHeight="true" outlineLevel="0" collapsed="false">
      <c r="A84" s="1" t="n">
        <v>83</v>
      </c>
      <c r="B84" s="1" t="s">
        <v>13</v>
      </c>
      <c r="C84" s="4" t="str">
        <f aca="false">HYPERLINK("https://mncourtfraud.com/file/JUN_2025__raissa_carpenter__cases_2021_12.pdf.ots","JUN_2025__raissa_carpenter__cases_2021_12.pdf.ots")</f>
        <v>JUN_2025__raissa_carpenter__cases_2021_12.pdf.ots</v>
      </c>
      <c r="D84" s="4" t="str">
        <f aca="false">HYPERLINK("https://mncourtfraud.com/file/JUN_2025__raissa_carpenter__cases_2021_12.pdf","JUN_2025__raissa_carpenter__cases_2021_12.pdf")</f>
        <v>JUN_2025__raissa_carpenter__cases_2021_12.pdf</v>
      </c>
      <c r="E84" s="1" t="n">
        <v>1</v>
      </c>
      <c r="F84" s="2" t="s">
        <v>202</v>
      </c>
      <c r="G84" s="1" t="n">
        <v>136310</v>
      </c>
      <c r="H84" s="1" t="n">
        <v>903188</v>
      </c>
      <c r="I84" s="2" t="s">
        <v>147</v>
      </c>
      <c r="J84" s="1" t="s">
        <v>148</v>
      </c>
      <c r="K84" s="1" t="s">
        <v>149</v>
      </c>
      <c r="L84" s="1" t="s">
        <v>203</v>
      </c>
      <c r="M84" s="1" t="s">
        <v>151</v>
      </c>
    </row>
    <row r="85" customFormat="false" ht="18.7" hidden="false" customHeight="true" outlineLevel="0" collapsed="false">
      <c r="A85" s="1" t="n">
        <v>84</v>
      </c>
      <c r="B85" s="1" t="s">
        <v>13</v>
      </c>
      <c r="C85" s="4" t="str">
        <f aca="false">HYPERLINK("https://mncourtfraud.com/file/JUN_2025__raissa_carpenter__cases_2021_12.zip.ots","JUN_2025__raissa_carpenter__cases_2021_12.zip.ots")</f>
        <v>JUN_2025__raissa_carpenter__cases_2021_12.zip.ots</v>
      </c>
      <c r="D85" s="4" t="str">
        <f aca="false">HYPERLINK("https://mncourtfraud.com/file/JUN_2025__raissa_carpenter__cases_2021_12.zip","JUN_2025__raissa_carpenter__cases_2021_12.zip")</f>
        <v>JUN_2025__raissa_carpenter__cases_2021_12.zip</v>
      </c>
      <c r="E85" s="1" t="n">
        <v>1</v>
      </c>
      <c r="F85" s="2" t="s">
        <v>204</v>
      </c>
      <c r="G85" s="1" t="n">
        <v>547314</v>
      </c>
      <c r="H85" s="1" t="n">
        <v>903205</v>
      </c>
      <c r="I85" s="2" t="s">
        <v>21</v>
      </c>
      <c r="J85" s="1" t="s">
        <v>22</v>
      </c>
      <c r="K85" s="1" t="s">
        <v>23</v>
      </c>
      <c r="L85" s="1" t="s">
        <v>205</v>
      </c>
      <c r="M85" s="1" t="s">
        <v>25</v>
      </c>
    </row>
    <row r="86" customFormat="false" ht="18.7" hidden="false" customHeight="true" outlineLevel="0" collapsed="false">
      <c r="A86" s="1" t="n">
        <v>85</v>
      </c>
      <c r="B86" s="1" t="s">
        <v>13</v>
      </c>
      <c r="C86" s="4" t="str">
        <f aca="false">HYPERLINK("https://mncourtfraud.com/file/JUN_2025__raissa_carpenter__cases_2022_01.pdf.ots","JUN_2025__raissa_carpenter__cases_2022_01.pdf.ots")</f>
        <v>JUN_2025__raissa_carpenter__cases_2022_01.pdf.ots</v>
      </c>
      <c r="D86" s="4" t="str">
        <f aca="false">HYPERLINK("https://mncourtfraud.com/file/JUN_2025__raissa_carpenter__cases_2022_01.pdf","JUN_2025__raissa_carpenter__cases_2022_01.pdf")</f>
        <v>JUN_2025__raissa_carpenter__cases_2022_01.pdf</v>
      </c>
      <c r="E86" s="1" t="n">
        <v>1</v>
      </c>
      <c r="F86" s="2" t="s">
        <v>206</v>
      </c>
      <c r="G86" s="1" t="n">
        <v>132151</v>
      </c>
      <c r="H86" s="1" t="n">
        <v>903195</v>
      </c>
      <c r="I86" s="2" t="s">
        <v>27</v>
      </c>
      <c r="J86" s="1" t="s">
        <v>28</v>
      </c>
      <c r="K86" s="1" t="s">
        <v>29</v>
      </c>
      <c r="L86" s="1" t="s">
        <v>207</v>
      </c>
      <c r="M86" s="1" t="s">
        <v>31</v>
      </c>
    </row>
    <row r="87" customFormat="false" ht="18.7" hidden="false" customHeight="true" outlineLevel="0" collapsed="false">
      <c r="A87" s="1" t="n">
        <v>86</v>
      </c>
      <c r="B87" s="1" t="s">
        <v>13</v>
      </c>
      <c r="C87" s="4" t="str">
        <f aca="false">HYPERLINK("https://mncourtfraud.com/file/JUN_2025__raissa_carpenter__cases_2022_01.zip.ots","JUN_2025__raissa_carpenter__cases_2022_01.zip.ots")</f>
        <v>JUN_2025__raissa_carpenter__cases_2022_01.zip.ots</v>
      </c>
      <c r="D87" s="4" t="str">
        <f aca="false">HYPERLINK("https://mncourtfraud.com/file/JUN_2025__raissa_carpenter__cases_2022_01.zip","JUN_2025__raissa_carpenter__cases_2022_01.zip")</f>
        <v>JUN_2025__raissa_carpenter__cases_2022_01.zip</v>
      </c>
      <c r="E87" s="1" t="n">
        <v>1</v>
      </c>
      <c r="F87" s="2" t="s">
        <v>208</v>
      </c>
      <c r="G87" s="1" t="n">
        <v>545775</v>
      </c>
      <c r="H87" s="1" t="n">
        <v>903205</v>
      </c>
      <c r="I87" s="2" t="s">
        <v>21</v>
      </c>
      <c r="J87" s="1" t="s">
        <v>22</v>
      </c>
      <c r="K87" s="1" t="s">
        <v>23</v>
      </c>
      <c r="L87" s="1" t="s">
        <v>209</v>
      </c>
      <c r="M87" s="1" t="s">
        <v>25</v>
      </c>
    </row>
    <row r="88" customFormat="false" ht="18.7" hidden="false" customHeight="true" outlineLevel="0" collapsed="false">
      <c r="A88" s="1" t="n">
        <v>87</v>
      </c>
      <c r="B88" s="1" t="s">
        <v>13</v>
      </c>
      <c r="C88" s="4" t="str">
        <f aca="false">HYPERLINK("https://mncourtfraud.com/file/JUN_2025__raissa_carpenter__cases_2022_02.pdf.ots","JUN_2025__raissa_carpenter__cases_2022_02.pdf.ots")</f>
        <v>JUN_2025__raissa_carpenter__cases_2022_02.pdf.ots</v>
      </c>
      <c r="D88" s="4" t="str">
        <f aca="false">HYPERLINK("https://mncourtfraud.com/file/JUN_2025__raissa_carpenter__cases_2022_02.pdf","JUN_2025__raissa_carpenter__cases_2022_02.pdf")</f>
        <v>JUN_2025__raissa_carpenter__cases_2022_02.pdf</v>
      </c>
      <c r="E88" s="1" t="n">
        <v>1</v>
      </c>
      <c r="F88" s="2" t="s">
        <v>210</v>
      </c>
      <c r="G88" s="1" t="n">
        <v>135346</v>
      </c>
      <c r="H88" s="1" t="n">
        <v>903195</v>
      </c>
      <c r="I88" s="2" t="s">
        <v>27</v>
      </c>
      <c r="J88" s="1" t="s">
        <v>28</v>
      </c>
      <c r="K88" s="1" t="s">
        <v>29</v>
      </c>
      <c r="L88" s="1" t="s">
        <v>211</v>
      </c>
      <c r="M88" s="1" t="s">
        <v>31</v>
      </c>
    </row>
    <row r="89" customFormat="false" ht="18.7" hidden="false" customHeight="true" outlineLevel="0" collapsed="false">
      <c r="A89" s="1" t="n">
        <v>88</v>
      </c>
      <c r="B89" s="1" t="s">
        <v>13</v>
      </c>
      <c r="C89" s="4" t="str">
        <f aca="false">HYPERLINK("https://mncourtfraud.com/file/JUN_2025__raissa_carpenter__cases_2022_02.zip.ots","JUN_2025__raissa_carpenter__cases_2022_02.zip.ots")</f>
        <v>JUN_2025__raissa_carpenter__cases_2022_02.zip.ots</v>
      </c>
      <c r="D89" s="4" t="str">
        <f aca="false">HYPERLINK("https://mncourtfraud.com/file/JUN_2025__raissa_carpenter__cases_2022_02.zip","JUN_2025__raissa_carpenter__cases_2022_02.zip")</f>
        <v>JUN_2025__raissa_carpenter__cases_2022_02.zip</v>
      </c>
      <c r="E89" s="1" t="n">
        <v>1</v>
      </c>
      <c r="F89" s="2" t="s">
        <v>212</v>
      </c>
      <c r="G89" s="1" t="n">
        <v>546578</v>
      </c>
      <c r="H89" s="1" t="n">
        <v>903205</v>
      </c>
      <c r="I89" s="2" t="s">
        <v>21</v>
      </c>
      <c r="J89" s="1" t="s">
        <v>22</v>
      </c>
      <c r="K89" s="1" t="s">
        <v>23</v>
      </c>
      <c r="L89" s="1" t="s">
        <v>213</v>
      </c>
      <c r="M89" s="1" t="s">
        <v>25</v>
      </c>
    </row>
    <row r="90" customFormat="false" ht="18.7" hidden="false" customHeight="true" outlineLevel="0" collapsed="false">
      <c r="A90" s="1" t="n">
        <v>89</v>
      </c>
      <c r="B90" s="1" t="s">
        <v>214</v>
      </c>
      <c r="C90" s="4" t="str">
        <f aca="false">HYPERLINK("https://mncourtfraud.com/file/JUN_2025__raissa_carpenter__cases_2022_03.pdf.ots","JUN_2025__raissa_carpenter__cases_2022_03.pdf.ots")</f>
        <v>JUN_2025__raissa_carpenter__cases_2022_03.pdf.ots</v>
      </c>
      <c r="D90" s="4" t="str">
        <f aca="false">HYPERLINK("https://mncourtfraud.com/file/JUN_2025__raissa_carpenter__cases_2022_03.pdf","JUN_2025__raissa_carpenter__cases_2022_03.pdf")</f>
        <v>JUN_2025__raissa_carpenter__cases_2022_03.pdf</v>
      </c>
      <c r="E90" s="1" t="n">
        <v>0</v>
      </c>
      <c r="F90" s="2" t="s">
        <v>215</v>
      </c>
    </row>
    <row r="91" customFormat="false" ht="18.7" hidden="false" customHeight="true" outlineLevel="0" collapsed="false">
      <c r="A91" s="1" t="n">
        <v>90</v>
      </c>
      <c r="B91" s="1" t="s">
        <v>13</v>
      </c>
      <c r="C91" s="4" t="str">
        <f aca="false">HYPERLINK("https://mncourtfraud.com/file/JUN_2025__raissa_carpenter__cases_2022_03.zip.ots","JUN_2025__raissa_carpenter__cases_2022_03.zip.ots")</f>
        <v>JUN_2025__raissa_carpenter__cases_2022_03.zip.ots</v>
      </c>
      <c r="D91" s="4" t="str">
        <f aca="false">HYPERLINK("https://mncourtfraud.com/file/JUN_2025__raissa_carpenter__cases_2022_03.zip","JUN_2025__raissa_carpenter__cases_2022_03.zip")</f>
        <v>JUN_2025__raissa_carpenter__cases_2022_03.zip</v>
      </c>
      <c r="E91" s="1" t="n">
        <v>1</v>
      </c>
      <c r="F91" s="2" t="s">
        <v>216</v>
      </c>
      <c r="G91" s="1" t="n">
        <v>546411</v>
      </c>
      <c r="H91" s="1" t="n">
        <v>903219</v>
      </c>
      <c r="I91" s="2" t="s">
        <v>15</v>
      </c>
      <c r="J91" s="1" t="s">
        <v>16</v>
      </c>
      <c r="K91" s="1" t="s">
        <v>17</v>
      </c>
      <c r="L91" s="1" t="s">
        <v>217</v>
      </c>
      <c r="M91" s="1" t="s">
        <v>19</v>
      </c>
    </row>
    <row r="92" customFormat="false" ht="18.7" hidden="false" customHeight="true" outlineLevel="0" collapsed="false">
      <c r="A92" s="1" t="n">
        <v>91</v>
      </c>
      <c r="B92" s="1" t="s">
        <v>13</v>
      </c>
      <c r="C92" s="4" t="str">
        <f aca="false">HYPERLINK("https://mncourtfraud.com/file/JUN_2025__raissa_carpenter__cases_2022_04.pdf.ots","JUN_2025__raissa_carpenter__cases_2022_04.pdf.ots")</f>
        <v>JUN_2025__raissa_carpenter__cases_2022_04.pdf.ots</v>
      </c>
      <c r="D92" s="4" t="str">
        <f aca="false">HYPERLINK("https://mncourtfraud.com/file/JUN_2025__raissa_carpenter__cases_2022_04.pdf","JUN_2025__raissa_carpenter__cases_2022_04.pdf")</f>
        <v>JUN_2025__raissa_carpenter__cases_2022_04.pdf</v>
      </c>
      <c r="E92" s="1" t="n">
        <v>1</v>
      </c>
      <c r="F92" s="2" t="s">
        <v>218</v>
      </c>
      <c r="G92" s="1" t="n">
        <v>154936</v>
      </c>
      <c r="H92" s="1" t="n">
        <v>903188</v>
      </c>
      <c r="I92" s="2" t="s">
        <v>147</v>
      </c>
      <c r="J92" s="1" t="s">
        <v>148</v>
      </c>
      <c r="K92" s="1" t="s">
        <v>149</v>
      </c>
      <c r="L92" s="1" t="s">
        <v>219</v>
      </c>
      <c r="M92" s="1" t="s">
        <v>151</v>
      </c>
    </row>
    <row r="93" customFormat="false" ht="18.7" hidden="false" customHeight="true" outlineLevel="0" collapsed="false">
      <c r="A93" s="1" t="n">
        <v>92</v>
      </c>
      <c r="B93" s="1" t="s">
        <v>13</v>
      </c>
      <c r="C93" s="4" t="str">
        <f aca="false">HYPERLINK("https://mncourtfraud.com/file/JUN_2025__raissa_carpenter__cases_2022_04.zip.ots","JUN_2025__raissa_carpenter__cases_2022_04.zip.ots")</f>
        <v>JUN_2025__raissa_carpenter__cases_2022_04.zip.ots</v>
      </c>
      <c r="D93" s="4" t="str">
        <f aca="false">HYPERLINK("https://mncourtfraud.com/file/JUN_2025__raissa_carpenter__cases_2022_04.zip","JUN_2025__raissa_carpenter__cases_2022_04.zip")</f>
        <v>JUN_2025__raissa_carpenter__cases_2022_04.zip</v>
      </c>
      <c r="E93" s="1" t="n">
        <v>1</v>
      </c>
      <c r="F93" s="2" t="s">
        <v>220</v>
      </c>
      <c r="G93" s="1" t="n">
        <v>552887</v>
      </c>
      <c r="H93" s="1" t="n">
        <v>903219</v>
      </c>
      <c r="I93" s="2" t="s">
        <v>15</v>
      </c>
      <c r="J93" s="1" t="s">
        <v>16</v>
      </c>
      <c r="K93" s="1" t="s">
        <v>17</v>
      </c>
      <c r="L93" s="1" t="s">
        <v>221</v>
      </c>
      <c r="M93" s="1" t="s">
        <v>19</v>
      </c>
    </row>
    <row r="94" customFormat="false" ht="18.7" hidden="false" customHeight="true" outlineLevel="0" collapsed="false">
      <c r="A94" s="1" t="n">
        <v>93</v>
      </c>
      <c r="B94" s="1" t="s">
        <v>13</v>
      </c>
      <c r="C94" s="4" t="str">
        <f aca="false">HYPERLINK("https://mncourtfraud.com/file/JUN_2025__raissa_carpenter__cases_2022_05.pdf.ots","JUN_2025__raissa_carpenter__cases_2022_05.pdf.ots")</f>
        <v>JUN_2025__raissa_carpenter__cases_2022_05.pdf.ots</v>
      </c>
      <c r="D94" s="4" t="str">
        <f aca="false">HYPERLINK("https://mncourtfraud.com/file/JUN_2025__raissa_carpenter__cases_2022_05.pdf","JUN_2025__raissa_carpenter__cases_2022_05.pdf")</f>
        <v>JUN_2025__raissa_carpenter__cases_2022_05.pdf</v>
      </c>
      <c r="E94" s="1" t="n">
        <v>1</v>
      </c>
      <c r="F94" s="2" t="s">
        <v>222</v>
      </c>
      <c r="G94" s="1" t="n">
        <v>155873</v>
      </c>
      <c r="H94" s="1" t="n">
        <v>903195</v>
      </c>
      <c r="I94" s="2" t="s">
        <v>27</v>
      </c>
      <c r="J94" s="1" t="s">
        <v>28</v>
      </c>
      <c r="K94" s="1" t="s">
        <v>29</v>
      </c>
      <c r="L94" s="1" t="s">
        <v>223</v>
      </c>
      <c r="M94" s="1" t="s">
        <v>31</v>
      </c>
    </row>
    <row r="95" customFormat="false" ht="18.7" hidden="false" customHeight="true" outlineLevel="0" collapsed="false">
      <c r="A95" s="1" t="n">
        <v>94</v>
      </c>
      <c r="B95" s="1" t="s">
        <v>13</v>
      </c>
      <c r="C95" s="4" t="str">
        <f aca="false">HYPERLINK("https://mncourtfraud.com/file/JUN_2025__raissa_carpenter__cases_2022_05.zip.ots","JUN_2025__raissa_carpenter__cases_2022_05.zip.ots")</f>
        <v>JUN_2025__raissa_carpenter__cases_2022_05.zip.ots</v>
      </c>
      <c r="D95" s="4" t="str">
        <f aca="false">HYPERLINK("https://mncourtfraud.com/file/JUN_2025__raissa_carpenter__cases_2022_05.zip","JUN_2025__raissa_carpenter__cases_2022_05.zip")</f>
        <v>JUN_2025__raissa_carpenter__cases_2022_05.zip</v>
      </c>
      <c r="E95" s="1" t="n">
        <v>1</v>
      </c>
      <c r="F95" s="2" t="s">
        <v>224</v>
      </c>
      <c r="G95" s="1" t="n">
        <v>552741</v>
      </c>
      <c r="H95" s="1" t="n">
        <v>903206</v>
      </c>
      <c r="I95" s="2" t="s">
        <v>61</v>
      </c>
      <c r="J95" s="1" t="s">
        <v>62</v>
      </c>
      <c r="K95" s="1" t="s">
        <v>63</v>
      </c>
      <c r="L95" s="1" t="s">
        <v>225</v>
      </c>
      <c r="M95" s="1" t="s">
        <v>65</v>
      </c>
    </row>
    <row r="96" customFormat="false" ht="18.7" hidden="false" customHeight="true" outlineLevel="0" collapsed="false">
      <c r="A96" s="1" t="n">
        <v>95</v>
      </c>
      <c r="B96" s="1" t="s">
        <v>13</v>
      </c>
      <c r="C96" s="4" t="str">
        <f aca="false">HYPERLINK("https://mncourtfraud.com/file/JUN_2025__raissa_carpenter__cases_2022_06.pdf.ots","JUN_2025__raissa_carpenter__cases_2022_06.pdf.ots")</f>
        <v>JUN_2025__raissa_carpenter__cases_2022_06.pdf.ots</v>
      </c>
      <c r="D96" s="4" t="str">
        <f aca="false">HYPERLINK("https://mncourtfraud.com/file/JUN_2025__raissa_carpenter__cases_2022_06.pdf","JUN_2025__raissa_carpenter__cases_2022_06.pdf")</f>
        <v>JUN_2025__raissa_carpenter__cases_2022_06.pdf</v>
      </c>
      <c r="E96" s="1" t="n">
        <v>1</v>
      </c>
      <c r="F96" s="2" t="s">
        <v>226</v>
      </c>
      <c r="G96" s="1" t="n">
        <v>152140</v>
      </c>
      <c r="H96" s="1" t="n">
        <v>903188</v>
      </c>
      <c r="I96" s="2" t="s">
        <v>147</v>
      </c>
      <c r="J96" s="1" t="s">
        <v>148</v>
      </c>
      <c r="K96" s="1" t="s">
        <v>149</v>
      </c>
      <c r="L96" s="1" t="s">
        <v>227</v>
      </c>
      <c r="M96" s="1" t="s">
        <v>151</v>
      </c>
    </row>
    <row r="97" customFormat="false" ht="18.7" hidden="false" customHeight="true" outlineLevel="0" collapsed="false">
      <c r="A97" s="1" t="n">
        <v>96</v>
      </c>
      <c r="B97" s="1" t="s">
        <v>13</v>
      </c>
      <c r="C97" s="4" t="str">
        <f aca="false">HYPERLINK("https://mncourtfraud.com/file/JUN_2025__raissa_carpenter__cases_2022_06.zip.ots","JUN_2025__raissa_carpenter__cases_2022_06.zip.ots")</f>
        <v>JUN_2025__raissa_carpenter__cases_2022_06.zip.ots</v>
      </c>
      <c r="D97" s="4" t="str">
        <f aca="false">HYPERLINK("https://mncourtfraud.com/file/JUN_2025__raissa_carpenter__cases_2022_06.zip","JUN_2025__raissa_carpenter__cases_2022_06.zip")</f>
        <v>JUN_2025__raissa_carpenter__cases_2022_06.zip</v>
      </c>
      <c r="E97" s="1" t="n">
        <v>1</v>
      </c>
      <c r="F97" s="2" t="s">
        <v>228</v>
      </c>
      <c r="G97" s="1" t="n">
        <v>552732</v>
      </c>
      <c r="H97" s="1" t="n">
        <v>903219</v>
      </c>
      <c r="I97" s="2" t="s">
        <v>15</v>
      </c>
      <c r="J97" s="1" t="s">
        <v>16</v>
      </c>
      <c r="K97" s="1" t="s">
        <v>17</v>
      </c>
      <c r="L97" s="1" t="s">
        <v>229</v>
      </c>
      <c r="M97" s="1" t="s">
        <v>19</v>
      </c>
    </row>
    <row r="98" customFormat="false" ht="18.7" hidden="false" customHeight="true" outlineLevel="0" collapsed="false">
      <c r="A98" s="1" t="n">
        <v>97</v>
      </c>
      <c r="B98" s="1" t="s">
        <v>13</v>
      </c>
      <c r="C98" s="4" t="str">
        <f aca="false">HYPERLINK("https://mncourtfraud.com/file/JUN_2025__raissa_carpenter__cases_2022_07.pdf.ots","JUN_2025__raissa_carpenter__cases_2022_07.pdf.ots")</f>
        <v>JUN_2025__raissa_carpenter__cases_2022_07.pdf.ots</v>
      </c>
      <c r="D98" s="4" t="str">
        <f aca="false">HYPERLINK("https://mncourtfraud.com/file/JUN_2025__raissa_carpenter__cases_2022_07.pdf","JUN_2025__raissa_carpenter__cases_2022_07.pdf")</f>
        <v>JUN_2025__raissa_carpenter__cases_2022_07.pdf</v>
      </c>
      <c r="E98" s="1" t="n">
        <v>1</v>
      </c>
      <c r="F98" s="2" t="s">
        <v>230</v>
      </c>
      <c r="G98" s="1" t="n">
        <v>159018</v>
      </c>
      <c r="H98" s="1" t="n">
        <v>903219</v>
      </c>
      <c r="I98" s="2" t="s">
        <v>15</v>
      </c>
      <c r="J98" s="1" t="s">
        <v>16</v>
      </c>
      <c r="K98" s="1" t="s">
        <v>17</v>
      </c>
      <c r="L98" s="1" t="s">
        <v>231</v>
      </c>
      <c r="M98" s="1" t="s">
        <v>19</v>
      </c>
    </row>
    <row r="99" customFormat="false" ht="18.7" hidden="false" customHeight="true" outlineLevel="0" collapsed="false">
      <c r="A99" s="1" t="n">
        <v>98</v>
      </c>
      <c r="B99" s="1" t="s">
        <v>13</v>
      </c>
      <c r="C99" s="4" t="str">
        <f aca="false">HYPERLINK("https://mncourtfraud.com/file/JUN_2025__raissa_carpenter__cases_2022_07.zip.ots","JUN_2025__raissa_carpenter__cases_2022_07.zip.ots")</f>
        <v>JUN_2025__raissa_carpenter__cases_2022_07.zip.ots</v>
      </c>
      <c r="D99" s="4" t="str">
        <f aca="false">HYPERLINK("https://mncourtfraud.com/file/JUN_2025__raissa_carpenter__cases_2022_07.zip","JUN_2025__raissa_carpenter__cases_2022_07.zip")</f>
        <v>JUN_2025__raissa_carpenter__cases_2022_07.zip</v>
      </c>
      <c r="E99" s="1" t="n">
        <v>1</v>
      </c>
      <c r="F99" s="2" t="s">
        <v>232</v>
      </c>
      <c r="G99" s="1" t="n">
        <v>554320</v>
      </c>
      <c r="H99" s="1" t="n">
        <v>903205</v>
      </c>
      <c r="I99" s="2" t="s">
        <v>21</v>
      </c>
      <c r="J99" s="1" t="s">
        <v>22</v>
      </c>
      <c r="K99" s="1" t="s">
        <v>23</v>
      </c>
      <c r="L99" s="1" t="s">
        <v>233</v>
      </c>
      <c r="M99" s="1" t="s">
        <v>25</v>
      </c>
    </row>
    <row r="100" customFormat="false" ht="18.7" hidden="false" customHeight="true" outlineLevel="0" collapsed="false">
      <c r="A100" s="1" t="n">
        <v>99</v>
      </c>
      <c r="B100" s="1" t="s">
        <v>13</v>
      </c>
      <c r="C100" s="4" t="str">
        <f aca="false">HYPERLINK("https://mncourtfraud.com/file/JUN_2025__raissa_carpenter__cases_2022_08.pdf.ots","JUN_2025__raissa_carpenter__cases_2022_08.pdf.ots")</f>
        <v>JUN_2025__raissa_carpenter__cases_2022_08.pdf.ots</v>
      </c>
      <c r="D100" s="4" t="str">
        <f aca="false">HYPERLINK("https://mncourtfraud.com/file/JUN_2025__raissa_carpenter__cases_2022_08.pdf","JUN_2025__raissa_carpenter__cases_2022_08.pdf")</f>
        <v>JUN_2025__raissa_carpenter__cases_2022_08.pdf</v>
      </c>
      <c r="E100" s="1" t="n">
        <v>1</v>
      </c>
      <c r="F100" s="2" t="s">
        <v>234</v>
      </c>
      <c r="G100" s="1" t="n">
        <v>156773</v>
      </c>
      <c r="H100" s="1" t="n">
        <v>903188</v>
      </c>
      <c r="I100" s="2" t="s">
        <v>147</v>
      </c>
      <c r="J100" s="1" t="s">
        <v>148</v>
      </c>
      <c r="K100" s="1" t="s">
        <v>149</v>
      </c>
      <c r="L100" s="1" t="s">
        <v>235</v>
      </c>
      <c r="M100" s="1" t="s">
        <v>151</v>
      </c>
    </row>
    <row r="101" customFormat="false" ht="18.7" hidden="false" customHeight="true" outlineLevel="0" collapsed="false">
      <c r="A101" s="1" t="n">
        <v>100</v>
      </c>
      <c r="B101" s="1" t="s">
        <v>13</v>
      </c>
      <c r="C101" s="4" t="str">
        <f aca="false">HYPERLINK("https://mncourtfraud.com/file/JUN_2025__raissa_carpenter__cases_2022_08.zip.ots","JUN_2025__raissa_carpenter__cases_2022_08.zip.ots")</f>
        <v>JUN_2025__raissa_carpenter__cases_2022_08.zip.ots</v>
      </c>
      <c r="D101" s="4" t="str">
        <f aca="false">HYPERLINK("https://mncourtfraud.com/file/JUN_2025__raissa_carpenter__cases_2022_08.zip","JUN_2025__raissa_carpenter__cases_2022_08.zip")</f>
        <v>JUN_2025__raissa_carpenter__cases_2022_08.zip</v>
      </c>
      <c r="E101" s="1" t="n">
        <v>1</v>
      </c>
      <c r="F101" s="2" t="s">
        <v>236</v>
      </c>
      <c r="G101" s="1" t="n">
        <v>553483</v>
      </c>
      <c r="H101" s="1" t="n">
        <v>903219</v>
      </c>
      <c r="I101" s="2" t="s">
        <v>15</v>
      </c>
      <c r="J101" s="1" t="s">
        <v>16</v>
      </c>
      <c r="K101" s="1" t="s">
        <v>17</v>
      </c>
      <c r="L101" s="1" t="s">
        <v>237</v>
      </c>
      <c r="M101" s="1" t="s">
        <v>19</v>
      </c>
    </row>
    <row r="102" customFormat="false" ht="18.7" hidden="false" customHeight="true" outlineLevel="0" collapsed="false">
      <c r="A102" s="1" t="n">
        <v>101</v>
      </c>
      <c r="B102" s="1" t="s">
        <v>13</v>
      </c>
      <c r="C102" s="4" t="str">
        <f aca="false">HYPERLINK("https://mncourtfraud.com/file/JUN_2025__raissa_carpenter__cases_2022_09.pdf.ots","JUN_2025__raissa_carpenter__cases_2022_09.pdf.ots")</f>
        <v>JUN_2025__raissa_carpenter__cases_2022_09.pdf.ots</v>
      </c>
      <c r="D102" s="4" t="str">
        <f aca="false">HYPERLINK("https://mncourtfraud.com/file/JUN_2025__raissa_carpenter__cases_2022_09.pdf","JUN_2025__raissa_carpenter__cases_2022_09.pdf")</f>
        <v>JUN_2025__raissa_carpenter__cases_2022_09.pdf</v>
      </c>
      <c r="E102" s="1" t="n">
        <v>1</v>
      </c>
      <c r="F102" s="2" t="s">
        <v>238</v>
      </c>
      <c r="G102" s="1" t="n">
        <v>188145</v>
      </c>
      <c r="H102" s="1" t="n">
        <v>903195</v>
      </c>
      <c r="I102" s="2" t="s">
        <v>27</v>
      </c>
      <c r="J102" s="1" t="s">
        <v>28</v>
      </c>
      <c r="K102" s="1" t="s">
        <v>29</v>
      </c>
      <c r="L102" s="1" t="s">
        <v>239</v>
      </c>
      <c r="M102" s="1" t="s">
        <v>31</v>
      </c>
    </row>
    <row r="103" customFormat="false" ht="18.7" hidden="false" customHeight="true" outlineLevel="0" collapsed="false">
      <c r="A103" s="1" t="n">
        <v>102</v>
      </c>
      <c r="B103" s="1" t="s">
        <v>13</v>
      </c>
      <c r="C103" s="4" t="str">
        <f aca="false">HYPERLINK("https://mncourtfraud.com/file/JUN_2025__raissa_carpenter__cases_2022_09.zip.ots","JUN_2025__raissa_carpenter__cases_2022_09.zip.ots")</f>
        <v>JUN_2025__raissa_carpenter__cases_2022_09.zip.ots</v>
      </c>
      <c r="D103" s="4" t="str">
        <f aca="false">HYPERLINK("https://mncourtfraud.com/file/JUN_2025__raissa_carpenter__cases_2022_09.zip","JUN_2025__raissa_carpenter__cases_2022_09.zip")</f>
        <v>JUN_2025__raissa_carpenter__cases_2022_09.zip</v>
      </c>
      <c r="E103" s="1" t="n">
        <v>1</v>
      </c>
      <c r="F103" s="2" t="s">
        <v>240</v>
      </c>
      <c r="G103" s="1" t="n">
        <v>564216</v>
      </c>
      <c r="H103" s="1" t="n">
        <v>903205</v>
      </c>
      <c r="I103" s="2" t="s">
        <v>21</v>
      </c>
      <c r="J103" s="1" t="s">
        <v>22</v>
      </c>
      <c r="K103" s="1" t="s">
        <v>23</v>
      </c>
      <c r="L103" s="1" t="s">
        <v>241</v>
      </c>
      <c r="M103" s="1" t="s">
        <v>25</v>
      </c>
    </row>
    <row r="104" customFormat="false" ht="18.7" hidden="false" customHeight="true" outlineLevel="0" collapsed="false">
      <c r="A104" s="1" t="n">
        <v>103</v>
      </c>
      <c r="B104" s="1" t="s">
        <v>13</v>
      </c>
      <c r="C104" s="4" t="str">
        <f aca="false">HYPERLINK("https://mncourtfraud.com/file/JUN_2025__raissa_carpenter__cases_2022_10.pdf.ots","JUN_2025__raissa_carpenter__cases_2022_10.pdf.ots")</f>
        <v>JUN_2025__raissa_carpenter__cases_2022_10.pdf.ots</v>
      </c>
      <c r="D104" s="4" t="str">
        <f aca="false">HYPERLINK("https://mncourtfraud.com/file/JUN_2025__raissa_carpenter__cases_2022_10.pdf","JUN_2025__raissa_carpenter__cases_2022_10.pdf")</f>
        <v>JUN_2025__raissa_carpenter__cases_2022_10.pdf</v>
      </c>
      <c r="E104" s="1" t="n">
        <v>1</v>
      </c>
      <c r="F104" s="2" t="s">
        <v>242</v>
      </c>
      <c r="G104" s="1" t="n">
        <v>210009</v>
      </c>
      <c r="H104" s="1" t="n">
        <v>903188</v>
      </c>
      <c r="I104" s="2" t="s">
        <v>147</v>
      </c>
      <c r="J104" s="1" t="s">
        <v>148</v>
      </c>
      <c r="K104" s="1" t="s">
        <v>149</v>
      </c>
      <c r="L104" s="1" t="s">
        <v>243</v>
      </c>
      <c r="M104" s="1" t="s">
        <v>151</v>
      </c>
    </row>
    <row r="105" customFormat="false" ht="18.7" hidden="false" customHeight="true" outlineLevel="0" collapsed="false">
      <c r="A105" s="1" t="n">
        <v>104</v>
      </c>
      <c r="B105" s="1" t="s">
        <v>13</v>
      </c>
      <c r="C105" s="4" t="str">
        <f aca="false">HYPERLINK("https://mncourtfraud.com/file/JUN_2025__raissa_carpenter__cases_2022_10.zip.ots","JUN_2025__raissa_carpenter__cases_2022_10.zip.ots")</f>
        <v>JUN_2025__raissa_carpenter__cases_2022_10.zip.ots</v>
      </c>
      <c r="D105" s="4" t="str">
        <f aca="false">HYPERLINK("https://mncourtfraud.com/file/JUN_2025__raissa_carpenter__cases_2022_10.zip","JUN_2025__raissa_carpenter__cases_2022_10.zip")</f>
        <v>JUN_2025__raissa_carpenter__cases_2022_10.zip</v>
      </c>
      <c r="E105" s="1" t="n">
        <v>1</v>
      </c>
      <c r="F105" s="2" t="s">
        <v>244</v>
      </c>
      <c r="G105" s="1" t="n">
        <v>569982</v>
      </c>
      <c r="H105" s="1" t="n">
        <v>903205</v>
      </c>
      <c r="I105" s="2" t="s">
        <v>21</v>
      </c>
      <c r="J105" s="1" t="s">
        <v>22</v>
      </c>
      <c r="K105" s="1" t="s">
        <v>23</v>
      </c>
      <c r="L105" s="1" t="s">
        <v>245</v>
      </c>
      <c r="M105" s="1" t="s">
        <v>25</v>
      </c>
    </row>
    <row r="106" customFormat="false" ht="18.7" hidden="false" customHeight="true" outlineLevel="0" collapsed="false">
      <c r="A106" s="1" t="n">
        <v>105</v>
      </c>
      <c r="B106" s="1" t="s">
        <v>13</v>
      </c>
      <c r="C106" s="4" t="str">
        <f aca="false">HYPERLINK("https://mncourtfraud.com/file/JUN_2025__raissa_carpenter__cases_2022_11.pdf.ots","JUN_2025__raissa_carpenter__cases_2022_11.pdf.ots")</f>
        <v>JUN_2025__raissa_carpenter__cases_2022_11.pdf.ots</v>
      </c>
      <c r="D106" s="4" t="str">
        <f aca="false">HYPERLINK("https://mncourtfraud.com/file/JUN_2025__raissa_carpenter__cases_2022_11.pdf","JUN_2025__raissa_carpenter__cases_2022_11.pdf")</f>
        <v>JUN_2025__raissa_carpenter__cases_2022_11.pdf</v>
      </c>
      <c r="E106" s="1" t="n">
        <v>1</v>
      </c>
      <c r="F106" s="2" t="s">
        <v>246</v>
      </c>
      <c r="G106" s="1" t="n">
        <v>197393</v>
      </c>
      <c r="H106" s="1" t="n">
        <v>903188</v>
      </c>
      <c r="I106" s="2" t="s">
        <v>147</v>
      </c>
      <c r="J106" s="1" t="s">
        <v>148</v>
      </c>
      <c r="K106" s="1" t="s">
        <v>149</v>
      </c>
      <c r="L106" s="1" t="s">
        <v>247</v>
      </c>
      <c r="M106" s="1" t="s">
        <v>151</v>
      </c>
    </row>
    <row r="107" customFormat="false" ht="18.7" hidden="false" customHeight="true" outlineLevel="0" collapsed="false">
      <c r="A107" s="1" t="n">
        <v>106</v>
      </c>
      <c r="B107" s="1" t="s">
        <v>13</v>
      </c>
      <c r="C107" s="4" t="str">
        <f aca="false">HYPERLINK("https://mncourtfraud.com/file/JUN_2025__raissa_carpenter__cases_2022_11.zip.ots","JUN_2025__raissa_carpenter__cases_2022_11.zip.ots")</f>
        <v>JUN_2025__raissa_carpenter__cases_2022_11.zip.ots</v>
      </c>
      <c r="D107" s="4" t="str">
        <f aca="false">HYPERLINK("https://mncourtfraud.com/file/JUN_2025__raissa_carpenter__cases_2022_11.zip","JUN_2025__raissa_carpenter__cases_2022_11.zip")</f>
        <v>JUN_2025__raissa_carpenter__cases_2022_11.zip</v>
      </c>
      <c r="E107" s="1" t="n">
        <v>1</v>
      </c>
      <c r="F107" s="2" t="s">
        <v>248</v>
      </c>
      <c r="G107" s="1" t="n">
        <v>566906</v>
      </c>
      <c r="H107" s="1" t="n">
        <v>903205</v>
      </c>
      <c r="I107" s="2" t="s">
        <v>21</v>
      </c>
      <c r="J107" s="1" t="s">
        <v>22</v>
      </c>
      <c r="K107" s="1" t="s">
        <v>23</v>
      </c>
      <c r="L107" s="1" t="s">
        <v>249</v>
      </c>
      <c r="M107" s="1" t="s">
        <v>25</v>
      </c>
    </row>
    <row r="108" customFormat="false" ht="18.7" hidden="false" customHeight="true" outlineLevel="0" collapsed="false">
      <c r="A108" s="1" t="n">
        <v>107</v>
      </c>
      <c r="B108" s="1" t="s">
        <v>13</v>
      </c>
      <c r="C108" s="4" t="str">
        <f aca="false">HYPERLINK("https://mncourtfraud.com/file/JUN_2025__raissa_carpenter__cases_2022_12.pdf.ots","JUN_2025__raissa_carpenter__cases_2022_12.pdf.ots")</f>
        <v>JUN_2025__raissa_carpenter__cases_2022_12.pdf.ots</v>
      </c>
      <c r="D108" s="4" t="str">
        <f aca="false">HYPERLINK("https://mncourtfraud.com/file/JUN_2025__raissa_carpenter__cases_2022_12.pdf","JUN_2025__raissa_carpenter__cases_2022_12.pdf")</f>
        <v>JUN_2025__raissa_carpenter__cases_2022_12.pdf</v>
      </c>
      <c r="E108" s="1" t="n">
        <v>1</v>
      </c>
      <c r="F108" s="2" t="s">
        <v>250</v>
      </c>
      <c r="G108" s="1" t="n">
        <v>190774</v>
      </c>
      <c r="H108" s="1" t="n">
        <v>903188</v>
      </c>
      <c r="I108" s="2" t="s">
        <v>147</v>
      </c>
      <c r="J108" s="1" t="s">
        <v>148</v>
      </c>
      <c r="K108" s="1" t="s">
        <v>149</v>
      </c>
      <c r="L108" s="1" t="s">
        <v>251</v>
      </c>
      <c r="M108" s="1" t="s">
        <v>151</v>
      </c>
    </row>
    <row r="109" customFormat="false" ht="18.7" hidden="false" customHeight="true" outlineLevel="0" collapsed="false">
      <c r="A109" s="1" t="n">
        <v>108</v>
      </c>
      <c r="B109" s="1" t="s">
        <v>13</v>
      </c>
      <c r="C109" s="4" t="str">
        <f aca="false">HYPERLINK("https://mncourtfraud.com/file/JUN_2025__raissa_carpenter__cases_2022_12.zip.ots","JUN_2025__raissa_carpenter__cases_2022_12.zip.ots")</f>
        <v>JUN_2025__raissa_carpenter__cases_2022_12.zip.ots</v>
      </c>
      <c r="D109" s="4" t="str">
        <f aca="false">HYPERLINK("https://mncourtfraud.com/file/JUN_2025__raissa_carpenter__cases_2022_12.zip","JUN_2025__raissa_carpenter__cases_2022_12.zip")</f>
        <v>JUN_2025__raissa_carpenter__cases_2022_12.zip</v>
      </c>
      <c r="E109" s="1" t="n">
        <v>1</v>
      </c>
      <c r="F109" s="2" t="s">
        <v>252</v>
      </c>
      <c r="G109" s="1" t="n">
        <v>563981</v>
      </c>
      <c r="H109" s="1" t="n">
        <v>903219</v>
      </c>
      <c r="I109" s="2" t="s">
        <v>15</v>
      </c>
      <c r="J109" s="1" t="s">
        <v>16</v>
      </c>
      <c r="K109" s="1" t="s">
        <v>17</v>
      </c>
      <c r="L109" s="1" t="s">
        <v>253</v>
      </c>
      <c r="M109" s="1" t="s">
        <v>19</v>
      </c>
    </row>
    <row r="110" customFormat="false" ht="18.7" hidden="false" customHeight="true" outlineLevel="0" collapsed="false">
      <c r="A110" s="1" t="n">
        <v>109</v>
      </c>
      <c r="B110" s="1" t="s">
        <v>13</v>
      </c>
      <c r="C110" s="4" t="str">
        <f aca="false">HYPERLINK("https://mncourtfraud.com/file/JUN_2025__raissa_carpenter__cases_2023_01.pdf.ots","JUN_2025__raissa_carpenter__cases_2023_01.pdf.ots")</f>
        <v>JUN_2025__raissa_carpenter__cases_2023_01.pdf.ots</v>
      </c>
      <c r="D110" s="4" t="str">
        <f aca="false">HYPERLINK("https://mncourtfraud.com/file/JUN_2025__raissa_carpenter__cases_2023_01.pdf","JUN_2025__raissa_carpenter__cases_2023_01.pdf")</f>
        <v>JUN_2025__raissa_carpenter__cases_2023_01.pdf</v>
      </c>
      <c r="E110" s="1" t="n">
        <v>1</v>
      </c>
      <c r="F110" s="2" t="s">
        <v>254</v>
      </c>
      <c r="G110" s="1" t="n">
        <v>184667</v>
      </c>
      <c r="H110" s="1" t="n">
        <v>903195</v>
      </c>
      <c r="I110" s="2" t="s">
        <v>27</v>
      </c>
      <c r="J110" s="1" t="s">
        <v>28</v>
      </c>
      <c r="K110" s="1" t="s">
        <v>29</v>
      </c>
      <c r="L110" s="1" t="s">
        <v>255</v>
      </c>
      <c r="M110" s="1" t="s">
        <v>31</v>
      </c>
    </row>
    <row r="111" customFormat="false" ht="18.7" hidden="false" customHeight="true" outlineLevel="0" collapsed="false">
      <c r="A111" s="1" t="n">
        <v>110</v>
      </c>
      <c r="B111" s="1" t="s">
        <v>13</v>
      </c>
      <c r="C111" s="4" t="str">
        <f aca="false">HYPERLINK("https://mncourtfraud.com/file/JUN_2025__raissa_carpenter__cases_2023_01.zip.ots","JUN_2025__raissa_carpenter__cases_2023_01.zip.ots")</f>
        <v>JUN_2025__raissa_carpenter__cases_2023_01.zip.ots</v>
      </c>
      <c r="D111" s="4" t="str">
        <f aca="false">HYPERLINK("https://mncourtfraud.com/file/JUN_2025__raissa_carpenter__cases_2023_01.zip","JUN_2025__raissa_carpenter__cases_2023_01.zip")</f>
        <v>JUN_2025__raissa_carpenter__cases_2023_01.zip</v>
      </c>
      <c r="E111" s="1" t="n">
        <v>1</v>
      </c>
      <c r="F111" s="2" t="s">
        <v>256</v>
      </c>
      <c r="G111" s="1" t="n">
        <v>562188</v>
      </c>
      <c r="H111" s="1" t="n">
        <v>903205</v>
      </c>
      <c r="I111" s="2" t="s">
        <v>21</v>
      </c>
      <c r="J111" s="1" t="s">
        <v>22</v>
      </c>
      <c r="K111" s="1" t="s">
        <v>23</v>
      </c>
      <c r="L111" s="1" t="s">
        <v>257</v>
      </c>
      <c r="M111" s="1" t="s">
        <v>25</v>
      </c>
    </row>
    <row r="112" customFormat="false" ht="18.7" hidden="false" customHeight="true" outlineLevel="0" collapsed="false">
      <c r="A112" s="1" t="n">
        <v>111</v>
      </c>
      <c r="B112" s="1" t="s">
        <v>13</v>
      </c>
      <c r="C112" s="4" t="str">
        <f aca="false">HYPERLINK("https://mncourtfraud.com/file/JUN_2025__raissa_carpenter__cases_2023_02.pdf.ots","JUN_2025__raissa_carpenter__cases_2023_02.pdf.ots")</f>
        <v>JUN_2025__raissa_carpenter__cases_2023_02.pdf.ots</v>
      </c>
      <c r="D112" s="4" t="str">
        <f aca="false">HYPERLINK("https://mncourtfraud.com/file/JUN_2025__raissa_carpenter__cases_2023_02.pdf","JUN_2025__raissa_carpenter__cases_2023_02.pdf")</f>
        <v>JUN_2025__raissa_carpenter__cases_2023_02.pdf</v>
      </c>
      <c r="E112" s="1" t="n">
        <v>1</v>
      </c>
      <c r="F112" s="2" t="s">
        <v>258</v>
      </c>
      <c r="G112" s="1" t="n">
        <v>191328</v>
      </c>
      <c r="H112" s="1" t="n">
        <v>903195</v>
      </c>
      <c r="I112" s="2" t="s">
        <v>27</v>
      </c>
      <c r="J112" s="1" t="s">
        <v>28</v>
      </c>
      <c r="K112" s="1" t="s">
        <v>29</v>
      </c>
      <c r="L112" s="1" t="s">
        <v>259</v>
      </c>
      <c r="M112" s="1" t="s">
        <v>31</v>
      </c>
    </row>
    <row r="113" customFormat="false" ht="18.7" hidden="false" customHeight="true" outlineLevel="0" collapsed="false">
      <c r="A113" s="1" t="n">
        <v>112</v>
      </c>
      <c r="B113" s="1" t="s">
        <v>13</v>
      </c>
      <c r="C113" s="4" t="str">
        <f aca="false">HYPERLINK("https://mncourtfraud.com/file/JUN_2025__raissa_carpenter__cases_2023_02.zip.ots","JUN_2025__raissa_carpenter__cases_2023_02.zip.ots")</f>
        <v>JUN_2025__raissa_carpenter__cases_2023_02.zip.ots</v>
      </c>
      <c r="D113" s="4" t="str">
        <f aca="false">HYPERLINK("https://mncourtfraud.com/file/JUN_2025__raissa_carpenter__cases_2023_02.zip","JUN_2025__raissa_carpenter__cases_2023_02.zip")</f>
        <v>JUN_2025__raissa_carpenter__cases_2023_02.zip</v>
      </c>
      <c r="E113" s="1" t="n">
        <v>1</v>
      </c>
      <c r="F113" s="2" t="s">
        <v>260</v>
      </c>
      <c r="G113" s="1" t="n">
        <v>564813</v>
      </c>
      <c r="H113" s="1" t="n">
        <v>903205</v>
      </c>
      <c r="I113" s="2" t="s">
        <v>21</v>
      </c>
      <c r="J113" s="1" t="s">
        <v>22</v>
      </c>
      <c r="K113" s="1" t="s">
        <v>23</v>
      </c>
      <c r="L113" s="1" t="s">
        <v>261</v>
      </c>
      <c r="M113" s="1" t="s">
        <v>25</v>
      </c>
    </row>
    <row r="114" customFormat="false" ht="18.7" hidden="false" customHeight="true" outlineLevel="0" collapsed="false">
      <c r="A114" s="1" t="n">
        <v>113</v>
      </c>
      <c r="B114" s="1" t="s">
        <v>13</v>
      </c>
      <c r="C114" s="4" t="str">
        <f aca="false">HYPERLINK("https://mncourtfraud.com/file/JUN_2025__raissa_carpenter__cases_2023_03.pdf.ots","JUN_2025__raissa_carpenter__cases_2023_03.pdf.ots")</f>
        <v>JUN_2025__raissa_carpenter__cases_2023_03.pdf.ots</v>
      </c>
      <c r="D114" s="4" t="str">
        <f aca="false">HYPERLINK("https://mncourtfraud.com/file/JUN_2025__raissa_carpenter__cases_2023_03.pdf","JUN_2025__raissa_carpenter__cases_2023_03.pdf")</f>
        <v>JUN_2025__raissa_carpenter__cases_2023_03.pdf</v>
      </c>
      <c r="E114" s="1" t="n">
        <v>1</v>
      </c>
      <c r="F114" s="2" t="s">
        <v>262</v>
      </c>
      <c r="G114" s="1" t="n">
        <v>156369</v>
      </c>
      <c r="H114" s="1" t="n">
        <v>903188</v>
      </c>
      <c r="I114" s="2" t="s">
        <v>147</v>
      </c>
      <c r="J114" s="1" t="s">
        <v>148</v>
      </c>
      <c r="K114" s="1" t="s">
        <v>149</v>
      </c>
      <c r="L114" s="1" t="s">
        <v>263</v>
      </c>
      <c r="M114" s="1" t="s">
        <v>151</v>
      </c>
    </row>
    <row r="115" customFormat="false" ht="18.7" hidden="false" customHeight="true" outlineLevel="0" collapsed="false">
      <c r="A115" s="1" t="n">
        <v>114</v>
      </c>
      <c r="B115" s="1" t="s">
        <v>13</v>
      </c>
      <c r="C115" s="4" t="str">
        <f aca="false">HYPERLINK("https://mncourtfraud.com/file/JUN_2025__raissa_carpenter__cases_2023_03.zip.ots","JUN_2025__raissa_carpenter__cases_2023_03.zip.ots")</f>
        <v>JUN_2025__raissa_carpenter__cases_2023_03.zip.ots</v>
      </c>
      <c r="D115" s="4" t="str">
        <f aca="false">HYPERLINK("https://mncourtfraud.com/file/JUN_2025__raissa_carpenter__cases_2023_03.zip","JUN_2025__raissa_carpenter__cases_2023_03.zip")</f>
        <v>JUN_2025__raissa_carpenter__cases_2023_03.zip</v>
      </c>
      <c r="E115" s="1" t="n">
        <v>1</v>
      </c>
      <c r="F115" s="2" t="s">
        <v>264</v>
      </c>
      <c r="G115" s="1" t="n">
        <v>553104</v>
      </c>
      <c r="H115" s="1" t="n">
        <v>903219</v>
      </c>
      <c r="I115" s="2" t="s">
        <v>15</v>
      </c>
      <c r="J115" s="1" t="s">
        <v>16</v>
      </c>
      <c r="K115" s="1" t="s">
        <v>17</v>
      </c>
      <c r="L115" s="1" t="s">
        <v>265</v>
      </c>
      <c r="M115" s="1" t="s">
        <v>19</v>
      </c>
    </row>
    <row r="116" customFormat="false" ht="18.7" hidden="false" customHeight="true" outlineLevel="0" collapsed="false">
      <c r="A116" s="1" t="n">
        <v>115</v>
      </c>
      <c r="B116" s="1" t="s">
        <v>13</v>
      </c>
      <c r="C116" s="4" t="str">
        <f aca="false">HYPERLINK("https://mncourtfraud.com/file/JUN_2025__raissa_carpenter__cases_2023_04.pdf.ots","JUN_2025__raissa_carpenter__cases_2023_04.pdf.ots")</f>
        <v>JUN_2025__raissa_carpenter__cases_2023_04.pdf.ots</v>
      </c>
      <c r="D116" s="4" t="str">
        <f aca="false">HYPERLINK("https://mncourtfraud.com/file/JUN_2025__raissa_carpenter__cases_2023_04.pdf","JUN_2025__raissa_carpenter__cases_2023_04.pdf")</f>
        <v>JUN_2025__raissa_carpenter__cases_2023_04.pdf</v>
      </c>
      <c r="E116" s="1" t="n">
        <v>1</v>
      </c>
      <c r="F116" s="2" t="s">
        <v>266</v>
      </c>
      <c r="G116" s="1" t="n">
        <v>177044</v>
      </c>
      <c r="H116" s="1" t="n">
        <v>903195</v>
      </c>
      <c r="I116" s="2" t="s">
        <v>27</v>
      </c>
      <c r="J116" s="1" t="s">
        <v>28</v>
      </c>
      <c r="K116" s="1" t="s">
        <v>29</v>
      </c>
      <c r="L116" s="1" t="s">
        <v>267</v>
      </c>
      <c r="M116" s="1" t="s">
        <v>31</v>
      </c>
    </row>
    <row r="117" customFormat="false" ht="18.7" hidden="false" customHeight="true" outlineLevel="0" collapsed="false">
      <c r="A117" s="1" t="n">
        <v>116</v>
      </c>
      <c r="B117" s="1" t="s">
        <v>13</v>
      </c>
      <c r="C117" s="4" t="str">
        <f aca="false">HYPERLINK("https://mncourtfraud.com/file/JUN_2025__raissa_carpenter__cases_2023_04.zip.ots","JUN_2025__raissa_carpenter__cases_2023_04.zip.ots")</f>
        <v>JUN_2025__raissa_carpenter__cases_2023_04.zip.ots</v>
      </c>
      <c r="D117" s="4" t="str">
        <f aca="false">HYPERLINK("https://mncourtfraud.com/file/JUN_2025__raissa_carpenter__cases_2023_04.zip","JUN_2025__raissa_carpenter__cases_2023_04.zip")</f>
        <v>JUN_2025__raissa_carpenter__cases_2023_04.zip</v>
      </c>
      <c r="E117" s="1" t="n">
        <v>1</v>
      </c>
      <c r="F117" s="2" t="s">
        <v>268</v>
      </c>
      <c r="G117" s="1" t="n">
        <v>559908</v>
      </c>
      <c r="H117" s="1" t="n">
        <v>903205</v>
      </c>
      <c r="I117" s="2" t="s">
        <v>21</v>
      </c>
      <c r="J117" s="1" t="s">
        <v>22</v>
      </c>
      <c r="K117" s="1" t="s">
        <v>23</v>
      </c>
      <c r="L117" s="1" t="s">
        <v>269</v>
      </c>
      <c r="M117" s="1" t="s">
        <v>25</v>
      </c>
    </row>
    <row r="118" customFormat="false" ht="18.7" hidden="false" customHeight="true" outlineLevel="0" collapsed="false">
      <c r="A118" s="1" t="n">
        <v>117</v>
      </c>
      <c r="B118" s="1" t="s">
        <v>13</v>
      </c>
      <c r="C118" s="4" t="str">
        <f aca="false">HYPERLINK("https://mncourtfraud.com/file/JUN_2025__raissa_carpenter__cases_2023_05.pdf.ots","JUN_2025__raissa_carpenter__cases_2023_05.pdf.ots")</f>
        <v>JUN_2025__raissa_carpenter__cases_2023_05.pdf.ots</v>
      </c>
      <c r="D118" s="4" t="str">
        <f aca="false">HYPERLINK("https://mncourtfraud.com/file/JUN_2025__raissa_carpenter__cases_2023_05.pdf","JUN_2025__raissa_carpenter__cases_2023_05.pdf")</f>
        <v>JUN_2025__raissa_carpenter__cases_2023_05.pdf</v>
      </c>
      <c r="E118" s="1" t="n">
        <v>1</v>
      </c>
      <c r="F118" s="2" t="s">
        <v>270</v>
      </c>
      <c r="G118" s="1" t="n">
        <v>141298</v>
      </c>
      <c r="H118" s="1" t="n">
        <v>903188</v>
      </c>
      <c r="I118" s="2" t="s">
        <v>147</v>
      </c>
      <c r="J118" s="1" t="s">
        <v>148</v>
      </c>
      <c r="K118" s="1" t="s">
        <v>149</v>
      </c>
      <c r="L118" s="1" t="s">
        <v>271</v>
      </c>
      <c r="M118" s="1" t="s">
        <v>151</v>
      </c>
    </row>
    <row r="119" customFormat="false" ht="18.7" hidden="false" customHeight="true" outlineLevel="0" collapsed="false">
      <c r="A119" s="1" t="n">
        <v>118</v>
      </c>
      <c r="B119" s="1" t="s">
        <v>13</v>
      </c>
      <c r="C119" s="4" t="str">
        <f aca="false">HYPERLINK("https://mncourtfraud.com/file/JUN_2025__raissa_carpenter__cases_2023_05.zip.ots","JUN_2025__raissa_carpenter__cases_2023_05.zip.ots")</f>
        <v>JUN_2025__raissa_carpenter__cases_2023_05.zip.ots</v>
      </c>
      <c r="D119" s="4" t="str">
        <f aca="false">HYPERLINK("https://mncourtfraud.com/file/JUN_2025__raissa_carpenter__cases_2023_05.zip","JUN_2025__raissa_carpenter__cases_2023_05.zip")</f>
        <v>JUN_2025__raissa_carpenter__cases_2023_05.zip</v>
      </c>
      <c r="E119" s="1" t="n">
        <v>1</v>
      </c>
      <c r="F119" s="2" t="s">
        <v>272</v>
      </c>
      <c r="G119" s="1" t="n">
        <v>549084</v>
      </c>
      <c r="H119" s="1" t="n">
        <v>903219</v>
      </c>
      <c r="I119" s="2" t="s">
        <v>15</v>
      </c>
      <c r="J119" s="1" t="s">
        <v>16</v>
      </c>
      <c r="K119" s="1" t="s">
        <v>17</v>
      </c>
      <c r="L119" s="1" t="s">
        <v>273</v>
      </c>
      <c r="M119" s="1" t="s">
        <v>19</v>
      </c>
    </row>
    <row r="120" customFormat="false" ht="18.7" hidden="false" customHeight="true" outlineLevel="0" collapsed="false">
      <c r="A120" s="1" t="n">
        <v>119</v>
      </c>
      <c r="B120" s="1" t="s">
        <v>13</v>
      </c>
      <c r="C120" s="4" t="str">
        <f aca="false">HYPERLINK("https://mncourtfraud.com/file/JUN_2025__raissa_carpenter__cases_2023_06.pdf.ots","JUN_2025__raissa_carpenter__cases_2023_06.pdf.ots")</f>
        <v>JUN_2025__raissa_carpenter__cases_2023_06.pdf.ots</v>
      </c>
      <c r="D120" s="4" t="str">
        <f aca="false">HYPERLINK("https://mncourtfraud.com/file/JUN_2025__raissa_carpenter__cases_2023_06.pdf","JUN_2025__raissa_carpenter__cases_2023_06.pdf")</f>
        <v>JUN_2025__raissa_carpenter__cases_2023_06.pdf</v>
      </c>
      <c r="E120" s="1" t="n">
        <v>1</v>
      </c>
      <c r="F120" s="2" t="s">
        <v>274</v>
      </c>
      <c r="G120" s="1" t="n">
        <v>183289</v>
      </c>
      <c r="H120" s="1" t="n">
        <v>903188</v>
      </c>
      <c r="I120" s="2" t="s">
        <v>147</v>
      </c>
      <c r="J120" s="1" t="s">
        <v>148</v>
      </c>
      <c r="K120" s="1" t="s">
        <v>149</v>
      </c>
      <c r="L120" s="1" t="s">
        <v>275</v>
      </c>
      <c r="M120" s="1" t="s">
        <v>151</v>
      </c>
    </row>
    <row r="121" customFormat="false" ht="18.7" hidden="false" customHeight="true" outlineLevel="0" collapsed="false">
      <c r="A121" s="1" t="n">
        <v>120</v>
      </c>
      <c r="B121" s="1" t="s">
        <v>13</v>
      </c>
      <c r="C121" s="4" t="str">
        <f aca="false">HYPERLINK("https://mncourtfraud.com/file/JUN_2025__raissa_carpenter__cases_2023_06.zip.ots","JUN_2025__raissa_carpenter__cases_2023_06.zip.ots")</f>
        <v>JUN_2025__raissa_carpenter__cases_2023_06.zip.ots</v>
      </c>
      <c r="D121" s="4" t="str">
        <f aca="false">HYPERLINK("https://mncourtfraud.com/file/JUN_2025__raissa_carpenter__cases_2023_06.zip","JUN_2025__raissa_carpenter__cases_2023_06.zip")</f>
        <v>JUN_2025__raissa_carpenter__cases_2023_06.zip</v>
      </c>
      <c r="E121" s="1" t="n">
        <v>1</v>
      </c>
      <c r="F121" s="2" t="s">
        <v>276</v>
      </c>
      <c r="G121" s="1" t="n">
        <v>562117</v>
      </c>
      <c r="H121" s="1" t="n">
        <v>903205</v>
      </c>
      <c r="I121" s="2" t="s">
        <v>21</v>
      </c>
      <c r="J121" s="1" t="s">
        <v>22</v>
      </c>
      <c r="K121" s="1" t="s">
        <v>23</v>
      </c>
      <c r="L121" s="1" t="s">
        <v>277</v>
      </c>
      <c r="M121" s="1" t="s">
        <v>25</v>
      </c>
    </row>
    <row r="122" customFormat="false" ht="18.7" hidden="false" customHeight="true" outlineLevel="0" collapsed="false">
      <c r="A122" s="1" t="n">
        <v>121</v>
      </c>
      <c r="B122" s="1" t="s">
        <v>13</v>
      </c>
      <c r="C122" s="4" t="str">
        <f aca="false">HYPERLINK("https://mncourtfraud.com/file/JUN_2025__raissa_carpenter__cases_2023_07.pdf.ots","JUN_2025__raissa_carpenter__cases_2023_07.pdf.ots")</f>
        <v>JUN_2025__raissa_carpenter__cases_2023_07.pdf.ots</v>
      </c>
      <c r="D122" s="4" t="str">
        <f aca="false">HYPERLINK("https://mncourtfraud.com/file/JUN_2025__raissa_carpenter__cases_2023_07.pdf","JUN_2025__raissa_carpenter__cases_2023_07.pdf")</f>
        <v>JUN_2025__raissa_carpenter__cases_2023_07.pdf</v>
      </c>
      <c r="E122" s="1" t="n">
        <v>1</v>
      </c>
      <c r="F122" s="2" t="s">
        <v>278</v>
      </c>
      <c r="G122" s="1" t="n">
        <v>167242</v>
      </c>
      <c r="H122" s="1" t="n">
        <v>903188</v>
      </c>
      <c r="I122" s="2" t="s">
        <v>147</v>
      </c>
      <c r="J122" s="1" t="s">
        <v>148</v>
      </c>
      <c r="K122" s="1" t="s">
        <v>149</v>
      </c>
      <c r="L122" s="1" t="s">
        <v>279</v>
      </c>
      <c r="M122" s="1" t="s">
        <v>151</v>
      </c>
    </row>
    <row r="123" customFormat="false" ht="18.7" hidden="false" customHeight="true" outlineLevel="0" collapsed="false">
      <c r="A123" s="1" t="n">
        <v>122</v>
      </c>
      <c r="B123" s="1" t="s">
        <v>13</v>
      </c>
      <c r="C123" s="4" t="str">
        <f aca="false">HYPERLINK("https://mncourtfraud.com/file/JUN_2025__raissa_carpenter__cases_2023_07.zip.ots","JUN_2025__raissa_carpenter__cases_2023_07.zip.ots")</f>
        <v>JUN_2025__raissa_carpenter__cases_2023_07.zip.ots</v>
      </c>
      <c r="D123" s="4" t="str">
        <f aca="false">HYPERLINK("https://mncourtfraud.com/file/JUN_2025__raissa_carpenter__cases_2023_07.zip","JUN_2025__raissa_carpenter__cases_2023_07.zip")</f>
        <v>JUN_2025__raissa_carpenter__cases_2023_07.zip</v>
      </c>
      <c r="E123" s="1" t="n">
        <v>1</v>
      </c>
      <c r="F123" s="2" t="s">
        <v>280</v>
      </c>
      <c r="G123" s="1" t="n">
        <v>557084</v>
      </c>
      <c r="H123" s="1" t="n">
        <v>903205</v>
      </c>
      <c r="I123" s="2" t="s">
        <v>21</v>
      </c>
      <c r="J123" s="1" t="s">
        <v>22</v>
      </c>
      <c r="K123" s="1" t="s">
        <v>23</v>
      </c>
      <c r="L123" s="1" t="s">
        <v>281</v>
      </c>
      <c r="M123" s="1" t="s">
        <v>25</v>
      </c>
    </row>
    <row r="124" customFormat="false" ht="18.7" hidden="false" customHeight="true" outlineLevel="0" collapsed="false">
      <c r="A124" s="1" t="n">
        <v>123</v>
      </c>
      <c r="B124" s="1" t="s">
        <v>13</v>
      </c>
      <c r="C124" s="4" t="str">
        <f aca="false">HYPERLINK("https://mncourtfraud.com/file/JUN_2025__raissa_carpenter__cases_2023_08.pdf.ots","JUN_2025__raissa_carpenter__cases_2023_08.pdf.ots")</f>
        <v>JUN_2025__raissa_carpenter__cases_2023_08.pdf.ots</v>
      </c>
      <c r="D124" s="4" t="str">
        <f aca="false">HYPERLINK("https://mncourtfraud.com/file/JUN_2025__raissa_carpenter__cases_2023_08.pdf","JUN_2025__raissa_carpenter__cases_2023_08.pdf")</f>
        <v>JUN_2025__raissa_carpenter__cases_2023_08.pdf</v>
      </c>
      <c r="E124" s="1" t="n">
        <v>1</v>
      </c>
      <c r="F124" s="2" t="s">
        <v>282</v>
      </c>
      <c r="G124" s="1" t="n">
        <v>183558</v>
      </c>
      <c r="H124" s="1" t="n">
        <v>903195</v>
      </c>
      <c r="I124" s="2" t="s">
        <v>27</v>
      </c>
      <c r="J124" s="1" t="s">
        <v>28</v>
      </c>
      <c r="K124" s="1" t="s">
        <v>29</v>
      </c>
      <c r="L124" s="1" t="s">
        <v>283</v>
      </c>
      <c r="M124" s="1" t="s">
        <v>31</v>
      </c>
    </row>
    <row r="125" customFormat="false" ht="18.7" hidden="false" customHeight="true" outlineLevel="0" collapsed="false">
      <c r="A125" s="1" t="n">
        <v>124</v>
      </c>
      <c r="B125" s="1" t="s">
        <v>13</v>
      </c>
      <c r="C125" s="4" t="str">
        <f aca="false">HYPERLINK("https://mncourtfraud.com/file/JUN_2025__raissa_carpenter__cases_2023_08.zip.ots","JUN_2025__raissa_carpenter__cases_2023_08.zip.ots")</f>
        <v>JUN_2025__raissa_carpenter__cases_2023_08.zip.ots</v>
      </c>
      <c r="D125" s="4" t="str">
        <f aca="false">HYPERLINK("https://mncourtfraud.com/file/JUN_2025__raissa_carpenter__cases_2023_08.zip","JUN_2025__raissa_carpenter__cases_2023_08.zip")</f>
        <v>JUN_2025__raissa_carpenter__cases_2023_08.zip</v>
      </c>
      <c r="E125" s="1" t="n">
        <v>1</v>
      </c>
      <c r="F125" s="2" t="s">
        <v>284</v>
      </c>
      <c r="G125" s="1" t="n">
        <v>562155</v>
      </c>
      <c r="H125" s="1" t="n">
        <v>903219</v>
      </c>
      <c r="I125" s="2" t="s">
        <v>15</v>
      </c>
      <c r="J125" s="1" t="s">
        <v>16</v>
      </c>
      <c r="K125" s="1" t="s">
        <v>17</v>
      </c>
      <c r="L125" s="1" t="s">
        <v>285</v>
      </c>
      <c r="M125" s="1" t="s">
        <v>19</v>
      </c>
    </row>
    <row r="126" customFormat="false" ht="18.7" hidden="false" customHeight="true" outlineLevel="0" collapsed="false">
      <c r="A126" s="1" t="n">
        <v>125</v>
      </c>
      <c r="B126" s="1" t="s">
        <v>13</v>
      </c>
      <c r="C126" s="4" t="str">
        <f aca="false">HYPERLINK("https://mncourtfraud.com/file/JUN_2025__raissa_carpenter__cases_2023_09.pdf.ots","JUN_2025__raissa_carpenter__cases_2023_09.pdf.ots")</f>
        <v>JUN_2025__raissa_carpenter__cases_2023_09.pdf.ots</v>
      </c>
      <c r="D126" s="4" t="str">
        <f aca="false">HYPERLINK("https://mncourtfraud.com/file/JUN_2025__raissa_carpenter__cases_2023_09.pdf","JUN_2025__raissa_carpenter__cases_2023_09.pdf")</f>
        <v>JUN_2025__raissa_carpenter__cases_2023_09.pdf</v>
      </c>
      <c r="E126" s="1" t="n">
        <v>1</v>
      </c>
      <c r="F126" s="2" t="s">
        <v>286</v>
      </c>
      <c r="G126" s="1" t="n">
        <v>173569</v>
      </c>
      <c r="H126" s="1" t="n">
        <v>903219</v>
      </c>
      <c r="I126" s="2" t="s">
        <v>15</v>
      </c>
      <c r="J126" s="1" t="s">
        <v>16</v>
      </c>
      <c r="K126" s="1" t="s">
        <v>17</v>
      </c>
      <c r="L126" s="1" t="s">
        <v>287</v>
      </c>
      <c r="M126" s="1" t="s">
        <v>19</v>
      </c>
    </row>
    <row r="127" customFormat="false" ht="18.7" hidden="false" customHeight="true" outlineLevel="0" collapsed="false">
      <c r="A127" s="1" t="n">
        <v>126</v>
      </c>
      <c r="B127" s="1" t="s">
        <v>13</v>
      </c>
      <c r="C127" s="4" t="str">
        <f aca="false">HYPERLINK("https://mncourtfraud.com/file/JUN_2025__raissa_carpenter__cases_2023_09.zip.ots","JUN_2025__raissa_carpenter__cases_2023_09.zip.ots")</f>
        <v>JUN_2025__raissa_carpenter__cases_2023_09.zip.ots</v>
      </c>
      <c r="D127" s="4" t="str">
        <f aca="false">HYPERLINK("https://mncourtfraud.com/file/JUN_2025__raissa_carpenter__cases_2023_09.zip","JUN_2025__raissa_carpenter__cases_2023_09.zip")</f>
        <v>JUN_2025__raissa_carpenter__cases_2023_09.zip</v>
      </c>
      <c r="E127" s="1" t="n">
        <v>1</v>
      </c>
      <c r="F127" s="2" t="s">
        <v>288</v>
      </c>
      <c r="G127" s="1" t="n">
        <v>558884</v>
      </c>
      <c r="H127" s="1" t="n">
        <v>903219</v>
      </c>
      <c r="I127" s="2" t="s">
        <v>15</v>
      </c>
      <c r="J127" s="1" t="s">
        <v>16</v>
      </c>
      <c r="K127" s="1" t="s">
        <v>17</v>
      </c>
      <c r="L127" s="1" t="s">
        <v>289</v>
      </c>
      <c r="M127" s="1" t="s">
        <v>19</v>
      </c>
    </row>
    <row r="128" customFormat="false" ht="18.7" hidden="false" customHeight="true" outlineLevel="0" collapsed="false">
      <c r="A128" s="1" t="n">
        <v>127</v>
      </c>
      <c r="B128" s="1" t="s">
        <v>13</v>
      </c>
      <c r="C128" s="4" t="str">
        <f aca="false">HYPERLINK("https://mncourtfraud.com/file/JUN_2025__raissa_carpenter__cases_2023_10.pdf.ots","JUN_2025__raissa_carpenter__cases_2023_10.pdf.ots")</f>
        <v>JUN_2025__raissa_carpenter__cases_2023_10.pdf.ots</v>
      </c>
      <c r="D128" s="4" t="str">
        <f aca="false">HYPERLINK("https://mncourtfraud.com/file/JUN_2025__raissa_carpenter__cases_2023_10.pdf","JUN_2025__raissa_carpenter__cases_2023_10.pdf")</f>
        <v>JUN_2025__raissa_carpenter__cases_2023_10.pdf</v>
      </c>
      <c r="E128" s="1" t="n">
        <v>1</v>
      </c>
      <c r="F128" s="2" t="s">
        <v>290</v>
      </c>
      <c r="G128" s="1" t="n">
        <v>146379</v>
      </c>
      <c r="H128" s="1" t="n">
        <v>903219</v>
      </c>
      <c r="I128" s="2" t="s">
        <v>15</v>
      </c>
      <c r="J128" s="1" t="s">
        <v>16</v>
      </c>
      <c r="K128" s="1" t="s">
        <v>17</v>
      </c>
      <c r="L128" s="1" t="s">
        <v>291</v>
      </c>
      <c r="M128" s="1" t="s">
        <v>19</v>
      </c>
    </row>
    <row r="129" customFormat="false" ht="18.7" hidden="false" customHeight="true" outlineLevel="0" collapsed="false">
      <c r="A129" s="1" t="n">
        <v>128</v>
      </c>
      <c r="B129" s="1" t="s">
        <v>13</v>
      </c>
      <c r="C129" s="4" t="str">
        <f aca="false">HYPERLINK("https://mncourtfraud.com/file/JUN_2025__raissa_carpenter__cases_2023_10.zip.ots","JUN_2025__raissa_carpenter__cases_2023_10.zip.ots")</f>
        <v>JUN_2025__raissa_carpenter__cases_2023_10.zip.ots</v>
      </c>
      <c r="D129" s="4" t="str">
        <f aca="false">HYPERLINK("https://mncourtfraud.com/file/JUN_2025__raissa_carpenter__cases_2023_10.zip","JUN_2025__raissa_carpenter__cases_2023_10.zip")</f>
        <v>JUN_2025__raissa_carpenter__cases_2023_10.zip</v>
      </c>
      <c r="E129" s="1" t="n">
        <v>1</v>
      </c>
      <c r="F129" s="2" t="s">
        <v>292</v>
      </c>
      <c r="G129" s="1" t="n">
        <v>549897</v>
      </c>
      <c r="H129" s="1" t="n">
        <v>903205</v>
      </c>
      <c r="I129" s="2" t="s">
        <v>21</v>
      </c>
      <c r="J129" s="1" t="s">
        <v>22</v>
      </c>
      <c r="K129" s="1" t="s">
        <v>23</v>
      </c>
      <c r="L129" s="1" t="s">
        <v>293</v>
      </c>
      <c r="M129" s="1" t="s">
        <v>25</v>
      </c>
    </row>
    <row r="130" customFormat="false" ht="18.7" hidden="false" customHeight="true" outlineLevel="0" collapsed="false">
      <c r="A130" s="1" t="n">
        <v>129</v>
      </c>
      <c r="B130" s="1" t="s">
        <v>13</v>
      </c>
      <c r="C130" s="4" t="str">
        <f aca="false">HYPERLINK("https://mncourtfraud.com/file/JUN_2025__raissa_carpenter__cases_2023_11.pdf.ots","JUN_2025__raissa_carpenter__cases_2023_11.pdf.ots")</f>
        <v>JUN_2025__raissa_carpenter__cases_2023_11.pdf.ots</v>
      </c>
      <c r="D130" s="4" t="str">
        <f aca="false">HYPERLINK("https://mncourtfraud.com/file/JUN_2025__raissa_carpenter__cases_2023_11.pdf","JUN_2025__raissa_carpenter__cases_2023_11.pdf")</f>
        <v>JUN_2025__raissa_carpenter__cases_2023_11.pdf</v>
      </c>
      <c r="E130" s="1" t="n">
        <v>1</v>
      </c>
      <c r="F130" s="2" t="s">
        <v>294</v>
      </c>
      <c r="G130" s="1" t="n">
        <v>192768</v>
      </c>
      <c r="H130" s="1" t="n">
        <v>903188</v>
      </c>
      <c r="I130" s="2" t="s">
        <v>147</v>
      </c>
      <c r="J130" s="1" t="s">
        <v>148</v>
      </c>
      <c r="K130" s="1" t="s">
        <v>149</v>
      </c>
      <c r="L130" s="1" t="s">
        <v>295</v>
      </c>
      <c r="M130" s="1" t="s">
        <v>151</v>
      </c>
    </row>
    <row r="131" customFormat="false" ht="18.7" hidden="false" customHeight="true" outlineLevel="0" collapsed="false">
      <c r="A131" s="1" t="n">
        <v>130</v>
      </c>
      <c r="B131" s="1" t="s">
        <v>13</v>
      </c>
      <c r="C131" s="4" t="str">
        <f aca="false">HYPERLINK("https://mncourtfraud.com/file/JUN_2025__raissa_carpenter__cases_2023_11.zip.ots","JUN_2025__raissa_carpenter__cases_2023_11.zip.ots")</f>
        <v>JUN_2025__raissa_carpenter__cases_2023_11.zip.ots</v>
      </c>
      <c r="D131" s="4" t="str">
        <f aca="false">HYPERLINK("https://mncourtfraud.com/file/JUN_2025__raissa_carpenter__cases_2023_11.zip","JUN_2025__raissa_carpenter__cases_2023_11.zip")</f>
        <v>JUN_2025__raissa_carpenter__cases_2023_11.zip</v>
      </c>
      <c r="E131" s="1" t="n">
        <v>1</v>
      </c>
      <c r="F131" s="2" t="s">
        <v>296</v>
      </c>
      <c r="G131" s="1" t="n">
        <v>564538</v>
      </c>
      <c r="H131" s="1" t="n">
        <v>903219</v>
      </c>
      <c r="I131" s="2" t="s">
        <v>15</v>
      </c>
      <c r="J131" s="1" t="s">
        <v>16</v>
      </c>
      <c r="K131" s="1" t="s">
        <v>17</v>
      </c>
      <c r="L131" s="1" t="s">
        <v>297</v>
      </c>
      <c r="M131" s="1" t="s">
        <v>19</v>
      </c>
    </row>
    <row r="132" customFormat="false" ht="18.7" hidden="false" customHeight="true" outlineLevel="0" collapsed="false">
      <c r="A132" s="1" t="n">
        <v>131</v>
      </c>
      <c r="B132" s="1" t="s">
        <v>13</v>
      </c>
      <c r="C132" s="4" t="str">
        <f aca="false">HYPERLINK("https://mncourtfraud.com/file/JUN_2025__raissa_carpenter__cases_2023_12.pdf.ots","JUN_2025__raissa_carpenter__cases_2023_12.pdf.ots")</f>
        <v>JUN_2025__raissa_carpenter__cases_2023_12.pdf.ots</v>
      </c>
      <c r="D132" s="4" t="str">
        <f aca="false">HYPERLINK("https://mncourtfraud.com/file/JUN_2025__raissa_carpenter__cases_2023_12.pdf","JUN_2025__raissa_carpenter__cases_2023_12.pdf")</f>
        <v>JUN_2025__raissa_carpenter__cases_2023_12.pdf</v>
      </c>
      <c r="E132" s="1" t="n">
        <v>1</v>
      </c>
      <c r="F132" s="2" t="s">
        <v>298</v>
      </c>
      <c r="G132" s="1" t="n">
        <v>160835</v>
      </c>
      <c r="H132" s="1" t="n">
        <v>903195</v>
      </c>
      <c r="I132" s="2" t="s">
        <v>27</v>
      </c>
      <c r="J132" s="1" t="s">
        <v>28</v>
      </c>
      <c r="K132" s="1" t="s">
        <v>29</v>
      </c>
      <c r="L132" s="1" t="s">
        <v>299</v>
      </c>
      <c r="M132" s="1" t="s">
        <v>31</v>
      </c>
    </row>
    <row r="133" customFormat="false" ht="18.7" hidden="false" customHeight="true" outlineLevel="0" collapsed="false">
      <c r="A133" s="1" t="n">
        <v>132</v>
      </c>
      <c r="B133" s="1" t="s">
        <v>13</v>
      </c>
      <c r="C133" s="4" t="str">
        <f aca="false">HYPERLINK("https://mncourtfraud.com/file/JUN_2025__raissa_carpenter__cases_2023_12.zip.ots","JUN_2025__raissa_carpenter__cases_2023_12.zip.ots")</f>
        <v>JUN_2025__raissa_carpenter__cases_2023_12.zip.ots</v>
      </c>
      <c r="D133" s="4" t="str">
        <f aca="false">HYPERLINK("https://mncourtfraud.com/file/JUN_2025__raissa_carpenter__cases_2023_12.zip","JUN_2025__raissa_carpenter__cases_2023_12.zip")</f>
        <v>JUN_2025__raissa_carpenter__cases_2023_12.zip</v>
      </c>
      <c r="E133" s="1" t="n">
        <v>1</v>
      </c>
      <c r="F133" s="2" t="s">
        <v>300</v>
      </c>
      <c r="G133" s="1" t="n">
        <v>555759</v>
      </c>
      <c r="H133" s="1" t="n">
        <v>903206</v>
      </c>
      <c r="I133" s="2" t="s">
        <v>61</v>
      </c>
      <c r="J133" s="1" t="s">
        <v>62</v>
      </c>
      <c r="K133" s="1" t="s">
        <v>63</v>
      </c>
      <c r="L133" s="1" t="s">
        <v>301</v>
      </c>
      <c r="M133" s="1" t="s">
        <v>65</v>
      </c>
    </row>
    <row r="134" customFormat="false" ht="18.7" hidden="false" customHeight="true" outlineLevel="0" collapsed="false">
      <c r="A134" s="1" t="n">
        <v>133</v>
      </c>
      <c r="B134" s="1" t="s">
        <v>13</v>
      </c>
      <c r="C134" s="4" t="str">
        <f aca="false">HYPERLINK("https://mncourtfraud.com/file/JUN_2025__raissa_carpenter__cases_2024_01.pdf.ots","JUN_2025__raissa_carpenter__cases_2024_01.pdf.ots")</f>
        <v>JUN_2025__raissa_carpenter__cases_2024_01.pdf.ots</v>
      </c>
      <c r="D134" s="4" t="str">
        <f aca="false">HYPERLINK("https://mncourtfraud.com/file/JUN_2025__raissa_carpenter__cases_2024_01.pdf","JUN_2025__raissa_carpenter__cases_2024_01.pdf")</f>
        <v>JUN_2025__raissa_carpenter__cases_2024_01.pdf</v>
      </c>
      <c r="E134" s="1" t="n">
        <v>1</v>
      </c>
      <c r="F134" s="2" t="s">
        <v>302</v>
      </c>
      <c r="G134" s="1" t="n">
        <v>192683</v>
      </c>
      <c r="H134" s="1" t="n">
        <v>903188</v>
      </c>
      <c r="I134" s="2" t="s">
        <v>147</v>
      </c>
      <c r="J134" s="1" t="s">
        <v>148</v>
      </c>
      <c r="K134" s="1" t="s">
        <v>149</v>
      </c>
      <c r="L134" s="1" t="s">
        <v>303</v>
      </c>
      <c r="M134" s="1" t="s">
        <v>151</v>
      </c>
    </row>
    <row r="135" customFormat="false" ht="18.7" hidden="false" customHeight="true" outlineLevel="0" collapsed="false">
      <c r="A135" s="1" t="n">
        <v>134</v>
      </c>
      <c r="B135" s="1" t="s">
        <v>13</v>
      </c>
      <c r="C135" s="4" t="str">
        <f aca="false">HYPERLINK("https://mncourtfraud.com/file/JUN_2025__raissa_carpenter__cases_2024_01.zip.ots","JUN_2025__raissa_carpenter__cases_2024_01.zip.ots")</f>
        <v>JUN_2025__raissa_carpenter__cases_2024_01.zip.ots</v>
      </c>
      <c r="D135" s="4" t="str">
        <f aca="false">HYPERLINK("https://mncourtfraud.com/file/JUN_2025__raissa_carpenter__cases_2024_01.zip","JUN_2025__raissa_carpenter__cases_2024_01.zip")</f>
        <v>JUN_2025__raissa_carpenter__cases_2024_01.zip</v>
      </c>
      <c r="E135" s="1" t="n">
        <v>1</v>
      </c>
      <c r="F135" s="2" t="s">
        <v>304</v>
      </c>
      <c r="G135" s="1" t="n">
        <v>565266</v>
      </c>
      <c r="H135" s="1" t="n">
        <v>903206</v>
      </c>
      <c r="I135" s="2" t="s">
        <v>61</v>
      </c>
      <c r="J135" s="1" t="s">
        <v>62</v>
      </c>
      <c r="K135" s="1" t="s">
        <v>63</v>
      </c>
      <c r="L135" s="1" t="s">
        <v>305</v>
      </c>
      <c r="M135" s="1" t="s">
        <v>65</v>
      </c>
    </row>
    <row r="136" customFormat="false" ht="18.7" hidden="false" customHeight="true" outlineLevel="0" collapsed="false">
      <c r="A136" s="1" t="n">
        <v>135</v>
      </c>
      <c r="B136" s="1" t="s">
        <v>13</v>
      </c>
      <c r="C136" s="4" t="str">
        <f aca="false">HYPERLINK("https://mncourtfraud.com/file/JUN_2025__raissa_carpenter__cases_2024_02.pdf.ots","JUN_2025__raissa_carpenter__cases_2024_02.pdf.ots")</f>
        <v>JUN_2025__raissa_carpenter__cases_2024_02.pdf.ots</v>
      </c>
      <c r="D136" s="4" t="str">
        <f aca="false">HYPERLINK("https://mncourtfraud.com/file/JUN_2025__raissa_carpenter__cases_2024_02.pdf","JUN_2025__raissa_carpenter__cases_2024_02.pdf")</f>
        <v>JUN_2025__raissa_carpenter__cases_2024_02.pdf</v>
      </c>
      <c r="E136" s="1" t="n">
        <v>1</v>
      </c>
      <c r="F136" s="2" t="s">
        <v>306</v>
      </c>
      <c r="G136" s="1" t="n">
        <v>145605</v>
      </c>
      <c r="H136" s="1" t="n">
        <v>903188</v>
      </c>
      <c r="I136" s="2" t="s">
        <v>147</v>
      </c>
      <c r="J136" s="1" t="s">
        <v>148</v>
      </c>
      <c r="K136" s="1" t="s">
        <v>149</v>
      </c>
      <c r="L136" s="1" t="s">
        <v>307</v>
      </c>
      <c r="M136" s="1" t="s">
        <v>151</v>
      </c>
    </row>
    <row r="137" customFormat="false" ht="18.7" hidden="false" customHeight="true" outlineLevel="0" collapsed="false">
      <c r="A137" s="1" t="n">
        <v>136</v>
      </c>
      <c r="B137" s="1" t="s">
        <v>13</v>
      </c>
      <c r="C137" s="4" t="str">
        <f aca="false">HYPERLINK("https://mncourtfraud.com/file/JUN_2025__raissa_carpenter__cases_2024_02.zip.ots","JUN_2025__raissa_carpenter__cases_2024_02.zip.ots")</f>
        <v>JUN_2025__raissa_carpenter__cases_2024_02.zip.ots</v>
      </c>
      <c r="D137" s="4" t="str">
        <f aca="false">HYPERLINK("https://mncourtfraud.com/file/JUN_2025__raissa_carpenter__cases_2024_02.zip","JUN_2025__raissa_carpenter__cases_2024_02.zip")</f>
        <v>JUN_2025__raissa_carpenter__cases_2024_02.zip</v>
      </c>
      <c r="E137" s="1" t="n">
        <v>1</v>
      </c>
      <c r="F137" s="2" t="s">
        <v>308</v>
      </c>
      <c r="G137" s="1" t="n">
        <v>550243</v>
      </c>
      <c r="H137" s="1" t="n">
        <v>903205</v>
      </c>
      <c r="I137" s="2" t="s">
        <v>21</v>
      </c>
      <c r="J137" s="1" t="s">
        <v>22</v>
      </c>
      <c r="K137" s="1" t="s">
        <v>23</v>
      </c>
      <c r="L137" s="1" t="s">
        <v>309</v>
      </c>
      <c r="M137" s="1" t="s">
        <v>25</v>
      </c>
    </row>
    <row r="138" customFormat="false" ht="18.7" hidden="false" customHeight="true" outlineLevel="0" collapsed="false">
      <c r="A138" s="1" t="n">
        <v>137</v>
      </c>
      <c r="B138" s="1" t="s">
        <v>13</v>
      </c>
      <c r="C138" s="4" t="str">
        <f aca="false">HYPERLINK("https://mncourtfraud.com/file/JUN_2025__raissa_carpenter__cases_2024_03.pdf.ots","JUN_2025__raissa_carpenter__cases_2024_03.pdf.ots")</f>
        <v>JUN_2025__raissa_carpenter__cases_2024_03.pdf.ots</v>
      </c>
      <c r="D138" s="4" t="str">
        <f aca="false">HYPERLINK("https://mncourtfraud.com/file/JUN_2025__raissa_carpenter__cases_2024_03.pdf","JUN_2025__raissa_carpenter__cases_2024_03.pdf")</f>
        <v>JUN_2025__raissa_carpenter__cases_2024_03.pdf</v>
      </c>
      <c r="E138" s="1" t="n">
        <v>1</v>
      </c>
      <c r="F138" s="2" t="s">
        <v>310</v>
      </c>
      <c r="G138" s="1" t="n">
        <v>160905</v>
      </c>
      <c r="H138" s="1" t="n">
        <v>903188</v>
      </c>
      <c r="I138" s="2" t="s">
        <v>147</v>
      </c>
      <c r="J138" s="1" t="s">
        <v>148</v>
      </c>
      <c r="K138" s="1" t="s">
        <v>149</v>
      </c>
      <c r="L138" s="1" t="s">
        <v>311</v>
      </c>
      <c r="M138" s="1" t="s">
        <v>151</v>
      </c>
    </row>
    <row r="139" customFormat="false" ht="18.7" hidden="false" customHeight="true" outlineLevel="0" collapsed="false">
      <c r="A139" s="1" t="n">
        <v>138</v>
      </c>
      <c r="B139" s="1" t="s">
        <v>13</v>
      </c>
      <c r="C139" s="4" t="str">
        <f aca="false">HYPERLINK("https://mncourtfraud.com/file/JUN_2025__raissa_carpenter__cases_2024_03.zip.ots","JUN_2025__raissa_carpenter__cases_2024_03.zip.ots")</f>
        <v>JUN_2025__raissa_carpenter__cases_2024_03.zip.ots</v>
      </c>
      <c r="D139" s="4" t="str">
        <f aca="false">HYPERLINK("https://mncourtfraud.com/file/JUN_2025__raissa_carpenter__cases_2024_03.zip","JUN_2025__raissa_carpenter__cases_2024_03.zip")</f>
        <v>JUN_2025__raissa_carpenter__cases_2024_03.zip</v>
      </c>
      <c r="E139" s="1" t="n">
        <v>1</v>
      </c>
      <c r="F139" s="2" t="s">
        <v>312</v>
      </c>
      <c r="G139" s="1" t="n">
        <v>555902</v>
      </c>
      <c r="H139" s="1" t="n">
        <v>903205</v>
      </c>
      <c r="I139" s="2" t="s">
        <v>21</v>
      </c>
      <c r="J139" s="1" t="s">
        <v>22</v>
      </c>
      <c r="K139" s="1" t="s">
        <v>23</v>
      </c>
      <c r="L139" s="1" t="s">
        <v>313</v>
      </c>
      <c r="M139" s="1" t="s">
        <v>25</v>
      </c>
    </row>
    <row r="140" customFormat="false" ht="18.7" hidden="false" customHeight="true" outlineLevel="0" collapsed="false">
      <c r="A140" s="1" t="n">
        <v>139</v>
      </c>
      <c r="B140" s="1" t="s">
        <v>13</v>
      </c>
      <c r="C140" s="4" t="str">
        <f aca="false">HYPERLINK("https://mncourtfraud.com/file/JUN_2025__raissa_carpenter__cases_2024_04.pdf.ots","JUN_2025__raissa_carpenter__cases_2024_04.pdf.ots")</f>
        <v>JUN_2025__raissa_carpenter__cases_2024_04.pdf.ots</v>
      </c>
      <c r="D140" s="4" t="str">
        <f aca="false">HYPERLINK("https://mncourtfraud.com/file/JUN_2025__raissa_carpenter__cases_2024_04.pdf","JUN_2025__raissa_carpenter__cases_2024_04.pdf")</f>
        <v>JUN_2025__raissa_carpenter__cases_2024_04.pdf</v>
      </c>
      <c r="E140" s="1" t="n">
        <v>1</v>
      </c>
      <c r="F140" s="2" t="s">
        <v>314</v>
      </c>
      <c r="G140" s="1" t="n">
        <v>161761</v>
      </c>
      <c r="H140" s="1" t="n">
        <v>903219</v>
      </c>
      <c r="I140" s="2" t="s">
        <v>15</v>
      </c>
      <c r="J140" s="1" t="s">
        <v>16</v>
      </c>
      <c r="K140" s="1" t="s">
        <v>17</v>
      </c>
      <c r="L140" s="1" t="s">
        <v>315</v>
      </c>
      <c r="M140" s="1" t="s">
        <v>19</v>
      </c>
    </row>
    <row r="141" customFormat="false" ht="18.7" hidden="false" customHeight="true" outlineLevel="0" collapsed="false">
      <c r="A141" s="1" t="n">
        <v>140</v>
      </c>
      <c r="B141" s="1" t="s">
        <v>13</v>
      </c>
      <c r="C141" s="4" t="str">
        <f aca="false">HYPERLINK("https://mncourtfraud.com/file/JUN_2025__raissa_carpenter__cases_2024_04.zip.ots","JUN_2025__raissa_carpenter__cases_2024_04.zip.ots")</f>
        <v>JUN_2025__raissa_carpenter__cases_2024_04.zip.ots</v>
      </c>
      <c r="D141" s="4" t="str">
        <f aca="false">HYPERLINK("https://mncourtfraud.com/file/JUN_2025__raissa_carpenter__cases_2024_04.zip","JUN_2025__raissa_carpenter__cases_2024_04.zip")</f>
        <v>JUN_2025__raissa_carpenter__cases_2024_04.zip</v>
      </c>
      <c r="E141" s="1" t="n">
        <v>1</v>
      </c>
      <c r="F141" s="2" t="s">
        <v>316</v>
      </c>
      <c r="G141" s="1" t="n">
        <v>555173</v>
      </c>
      <c r="H141" s="1" t="n">
        <v>903219</v>
      </c>
      <c r="I141" s="2" t="s">
        <v>15</v>
      </c>
      <c r="J141" s="1" t="s">
        <v>16</v>
      </c>
      <c r="K141" s="1" t="s">
        <v>17</v>
      </c>
      <c r="L141" s="1" t="s">
        <v>317</v>
      </c>
      <c r="M141" s="1" t="s">
        <v>19</v>
      </c>
    </row>
    <row r="142" customFormat="false" ht="18.7" hidden="false" customHeight="true" outlineLevel="0" collapsed="false">
      <c r="A142" s="1" t="n">
        <v>141</v>
      </c>
      <c r="B142" s="1" t="s">
        <v>13</v>
      </c>
      <c r="C142" s="4" t="str">
        <f aca="false">HYPERLINK("https://mncourtfraud.com/file/JUN_2025__raissa_carpenter__cases_2024_05.pdf.ots","JUN_2025__raissa_carpenter__cases_2024_05.pdf.ots")</f>
        <v>JUN_2025__raissa_carpenter__cases_2024_05.pdf.ots</v>
      </c>
      <c r="D142" s="4" t="str">
        <f aca="false">HYPERLINK("https://mncourtfraud.com/file/JUN_2025__raissa_carpenter__cases_2024_05.pdf","JUN_2025__raissa_carpenter__cases_2024_05.pdf")</f>
        <v>JUN_2025__raissa_carpenter__cases_2024_05.pdf</v>
      </c>
      <c r="E142" s="1" t="n">
        <v>1</v>
      </c>
      <c r="F142" s="2" t="s">
        <v>318</v>
      </c>
      <c r="G142" s="1" t="n">
        <v>149757</v>
      </c>
      <c r="H142" s="1" t="n">
        <v>903195</v>
      </c>
      <c r="I142" s="2" t="s">
        <v>27</v>
      </c>
      <c r="J142" s="1" t="s">
        <v>28</v>
      </c>
      <c r="K142" s="1" t="s">
        <v>29</v>
      </c>
      <c r="L142" s="1" t="s">
        <v>319</v>
      </c>
      <c r="M142" s="1" t="s">
        <v>31</v>
      </c>
    </row>
    <row r="143" customFormat="false" ht="18.7" hidden="false" customHeight="true" outlineLevel="0" collapsed="false">
      <c r="A143" s="1" t="n">
        <v>142</v>
      </c>
      <c r="B143" s="1" t="s">
        <v>13</v>
      </c>
      <c r="C143" s="4" t="str">
        <f aca="false">HYPERLINK("https://mncourtfraud.com/file/JUN_2025__raissa_carpenter__cases_2024_05.zip.ots","JUN_2025__raissa_carpenter__cases_2024_05.zip.ots")</f>
        <v>JUN_2025__raissa_carpenter__cases_2024_05.zip.ots</v>
      </c>
      <c r="D143" s="4" t="str">
        <f aca="false">HYPERLINK("https://mncourtfraud.com/file/JUN_2025__raissa_carpenter__cases_2024_05.zip","JUN_2025__raissa_carpenter__cases_2024_05.zip")</f>
        <v>JUN_2025__raissa_carpenter__cases_2024_05.zip</v>
      </c>
      <c r="E143" s="1" t="n">
        <v>1</v>
      </c>
      <c r="F143" s="2" t="s">
        <v>320</v>
      </c>
      <c r="G143" s="1" t="n">
        <v>551577</v>
      </c>
      <c r="H143" s="1" t="n">
        <v>903219</v>
      </c>
      <c r="I143" s="2" t="s">
        <v>15</v>
      </c>
      <c r="J143" s="1" t="s">
        <v>16</v>
      </c>
      <c r="K143" s="1" t="s">
        <v>17</v>
      </c>
      <c r="L143" s="1" t="s">
        <v>321</v>
      </c>
      <c r="M143" s="1" t="s">
        <v>19</v>
      </c>
    </row>
    <row r="144" customFormat="false" ht="18.7" hidden="false" customHeight="true" outlineLevel="0" collapsed="false">
      <c r="A144" s="1" t="n">
        <v>143</v>
      </c>
      <c r="B144" s="1" t="s">
        <v>13</v>
      </c>
      <c r="C144" s="4" t="str">
        <f aca="false">HYPERLINK("https://mncourtfraud.com/file/JUN_2025__raissa_carpenter__cases_2024_06.pdf.ots","JUN_2025__raissa_carpenter__cases_2024_06.pdf.ots")</f>
        <v>JUN_2025__raissa_carpenter__cases_2024_06.pdf.ots</v>
      </c>
      <c r="D144" s="4" t="str">
        <f aca="false">HYPERLINK("https://mncourtfraud.com/file/JUN_2025__raissa_carpenter__cases_2024_06.pdf","JUN_2025__raissa_carpenter__cases_2024_06.pdf")</f>
        <v>JUN_2025__raissa_carpenter__cases_2024_06.pdf</v>
      </c>
      <c r="E144" s="1" t="n">
        <v>1</v>
      </c>
      <c r="F144" s="2" t="s">
        <v>322</v>
      </c>
      <c r="G144" s="1" t="n">
        <v>189943</v>
      </c>
      <c r="H144" s="1" t="n">
        <v>903195</v>
      </c>
      <c r="I144" s="2" t="s">
        <v>27</v>
      </c>
      <c r="J144" s="1" t="s">
        <v>28</v>
      </c>
      <c r="K144" s="1" t="s">
        <v>29</v>
      </c>
      <c r="L144" s="1" t="s">
        <v>323</v>
      </c>
      <c r="M144" s="1" t="s">
        <v>31</v>
      </c>
    </row>
    <row r="145" customFormat="false" ht="18.7" hidden="false" customHeight="true" outlineLevel="0" collapsed="false">
      <c r="A145" s="1" t="n">
        <v>144</v>
      </c>
      <c r="B145" s="1" t="s">
        <v>13</v>
      </c>
      <c r="C145" s="4" t="str">
        <f aca="false">HYPERLINK("https://mncourtfraud.com/file/JUN_2025__raissa_carpenter__cases_2024_06.zip.ots","JUN_2025__raissa_carpenter__cases_2024_06.zip.ots")</f>
        <v>JUN_2025__raissa_carpenter__cases_2024_06.zip.ots</v>
      </c>
      <c r="D145" s="4" t="str">
        <f aca="false">HYPERLINK("https://mncourtfraud.com/file/JUN_2025__raissa_carpenter__cases_2024_06.zip","JUN_2025__raissa_carpenter__cases_2024_06.zip")</f>
        <v>JUN_2025__raissa_carpenter__cases_2024_06.zip</v>
      </c>
      <c r="E145" s="1" t="n">
        <v>1</v>
      </c>
      <c r="F145" s="2" t="s">
        <v>324</v>
      </c>
      <c r="G145" s="1" t="n">
        <v>564914</v>
      </c>
      <c r="H145" s="1" t="n">
        <v>903219</v>
      </c>
      <c r="I145" s="2" t="s">
        <v>15</v>
      </c>
      <c r="J145" s="1" t="s">
        <v>16</v>
      </c>
      <c r="K145" s="1" t="s">
        <v>17</v>
      </c>
      <c r="L145" s="1" t="s">
        <v>325</v>
      </c>
      <c r="M145" s="1" t="s">
        <v>19</v>
      </c>
    </row>
    <row r="146" customFormat="false" ht="18.7" hidden="false" customHeight="true" outlineLevel="0" collapsed="false">
      <c r="A146" s="1" t="n">
        <v>145</v>
      </c>
      <c r="B146" s="1" t="s">
        <v>13</v>
      </c>
      <c r="C146" s="4" t="str">
        <f aca="false">HYPERLINK("https://mncourtfraud.com/file/JUN_2025__raissa_carpenter__cases_2024_07.pdf.ots","JUN_2025__raissa_carpenter__cases_2024_07.pdf.ots")</f>
        <v>JUN_2025__raissa_carpenter__cases_2024_07.pdf.ots</v>
      </c>
      <c r="D146" s="4" t="str">
        <f aca="false">HYPERLINK("https://mncourtfraud.com/file/JUN_2025__raissa_carpenter__cases_2024_07.pdf","JUN_2025__raissa_carpenter__cases_2024_07.pdf")</f>
        <v>JUN_2025__raissa_carpenter__cases_2024_07.pdf</v>
      </c>
      <c r="E146" s="1" t="n">
        <v>1</v>
      </c>
      <c r="F146" s="2" t="s">
        <v>326</v>
      </c>
      <c r="G146" s="1" t="n">
        <v>145461</v>
      </c>
      <c r="H146" s="1" t="n">
        <v>903188</v>
      </c>
      <c r="I146" s="2" t="s">
        <v>147</v>
      </c>
      <c r="J146" s="1" t="s">
        <v>148</v>
      </c>
      <c r="K146" s="1" t="s">
        <v>149</v>
      </c>
      <c r="L146" s="1" t="s">
        <v>327</v>
      </c>
      <c r="M146" s="1" t="s">
        <v>151</v>
      </c>
    </row>
    <row r="147" customFormat="false" ht="18.7" hidden="false" customHeight="true" outlineLevel="0" collapsed="false">
      <c r="A147" s="1" t="n">
        <v>146</v>
      </c>
      <c r="B147" s="1" t="s">
        <v>13</v>
      </c>
      <c r="C147" s="4" t="str">
        <f aca="false">HYPERLINK("https://mncourtfraud.com/file/JUN_2025__raissa_carpenter__cases_2024_07.zip.ots","JUN_2025__raissa_carpenter__cases_2024_07.zip.ots")</f>
        <v>JUN_2025__raissa_carpenter__cases_2024_07.zip.ots</v>
      </c>
      <c r="D147" s="4" t="str">
        <f aca="false">HYPERLINK("https://mncourtfraud.com/file/JUN_2025__raissa_carpenter__cases_2024_07.zip","JUN_2025__raissa_carpenter__cases_2024_07.zip")</f>
        <v>JUN_2025__raissa_carpenter__cases_2024_07.zip</v>
      </c>
      <c r="E147" s="1" t="n">
        <v>1</v>
      </c>
      <c r="F147" s="2" t="s">
        <v>328</v>
      </c>
      <c r="G147" s="1" t="n">
        <v>550641</v>
      </c>
      <c r="H147" s="1" t="n">
        <v>903219</v>
      </c>
      <c r="I147" s="2" t="s">
        <v>15</v>
      </c>
      <c r="J147" s="1" t="s">
        <v>16</v>
      </c>
      <c r="K147" s="1" t="s">
        <v>17</v>
      </c>
      <c r="L147" s="1" t="s">
        <v>329</v>
      </c>
      <c r="M147" s="1" t="s">
        <v>19</v>
      </c>
    </row>
    <row r="148" customFormat="false" ht="18.7" hidden="false" customHeight="true" outlineLevel="0" collapsed="false">
      <c r="A148" s="1" t="n">
        <v>147</v>
      </c>
      <c r="B148" s="1" t="s">
        <v>13</v>
      </c>
      <c r="C148" s="4" t="str">
        <f aca="false">HYPERLINK("https://mncourtfraud.com/file/JUN_2025__raissa_carpenter__cases_2024_08.pdf.ots","JUN_2025__raissa_carpenter__cases_2024_08.pdf.ots")</f>
        <v>JUN_2025__raissa_carpenter__cases_2024_08.pdf.ots</v>
      </c>
      <c r="D148" s="4" t="str">
        <f aca="false">HYPERLINK("https://mncourtfraud.com/file/JUN_2025__raissa_carpenter__cases_2024_08.pdf","JUN_2025__raissa_carpenter__cases_2024_08.pdf")</f>
        <v>JUN_2025__raissa_carpenter__cases_2024_08.pdf</v>
      </c>
      <c r="E148" s="1" t="n">
        <v>1</v>
      </c>
      <c r="F148" s="2" t="s">
        <v>330</v>
      </c>
      <c r="G148" s="1" t="n">
        <v>177672</v>
      </c>
      <c r="H148" s="1" t="n">
        <v>903219</v>
      </c>
      <c r="I148" s="2" t="s">
        <v>15</v>
      </c>
      <c r="J148" s="1" t="s">
        <v>16</v>
      </c>
      <c r="K148" s="1" t="s">
        <v>17</v>
      </c>
      <c r="L148" s="1" t="s">
        <v>331</v>
      </c>
      <c r="M148" s="1" t="s">
        <v>19</v>
      </c>
    </row>
    <row r="149" customFormat="false" ht="18.7" hidden="false" customHeight="true" outlineLevel="0" collapsed="false">
      <c r="A149" s="1" t="n">
        <v>148</v>
      </c>
      <c r="B149" s="1" t="s">
        <v>13</v>
      </c>
      <c r="C149" s="4" t="str">
        <f aca="false">HYPERLINK("https://mncourtfraud.com/file/JUN_2025__raissa_carpenter__cases_2024_08.zip.ots","JUN_2025__raissa_carpenter__cases_2024_08.zip.ots")</f>
        <v>JUN_2025__raissa_carpenter__cases_2024_08.zip.ots</v>
      </c>
      <c r="D149" s="4" t="str">
        <f aca="false">HYPERLINK("https://mncourtfraud.com/file/JUN_2025__raissa_carpenter__cases_2024_08.zip","JUN_2025__raissa_carpenter__cases_2024_08.zip")</f>
        <v>JUN_2025__raissa_carpenter__cases_2024_08.zip</v>
      </c>
      <c r="E149" s="1" t="n">
        <v>1</v>
      </c>
      <c r="F149" s="2" t="s">
        <v>332</v>
      </c>
      <c r="G149" s="1" t="n">
        <v>560437</v>
      </c>
      <c r="H149" s="1" t="n">
        <v>903206</v>
      </c>
      <c r="I149" s="2" t="s">
        <v>61</v>
      </c>
      <c r="J149" s="1" t="s">
        <v>62</v>
      </c>
      <c r="K149" s="1" t="s">
        <v>63</v>
      </c>
      <c r="L149" s="1" t="s">
        <v>333</v>
      </c>
      <c r="M149" s="1" t="s">
        <v>65</v>
      </c>
    </row>
    <row r="150" customFormat="false" ht="18.7" hidden="false" customHeight="true" outlineLevel="0" collapsed="false">
      <c r="A150" s="1" t="n">
        <v>149</v>
      </c>
      <c r="B150" s="1" t="s">
        <v>13</v>
      </c>
      <c r="C150" s="4" t="str">
        <f aca="false">HYPERLINK("https://mncourtfraud.com/file/JUN_2025__raissa_carpenter__cases_2024_09.pdf.ots","JUN_2025__raissa_carpenter__cases_2024_09.pdf.ots")</f>
        <v>JUN_2025__raissa_carpenter__cases_2024_09.pdf.ots</v>
      </c>
      <c r="D150" s="4" t="str">
        <f aca="false">HYPERLINK("https://mncourtfraud.com/file/JUN_2025__raissa_carpenter__cases_2024_09.pdf","JUN_2025__raissa_carpenter__cases_2024_09.pdf")</f>
        <v>JUN_2025__raissa_carpenter__cases_2024_09.pdf</v>
      </c>
      <c r="E150" s="1" t="n">
        <v>1</v>
      </c>
      <c r="F150" s="2" t="s">
        <v>334</v>
      </c>
      <c r="G150" s="1" t="n">
        <v>166017</v>
      </c>
      <c r="H150" s="1" t="n">
        <v>903188</v>
      </c>
      <c r="I150" s="2" t="s">
        <v>147</v>
      </c>
      <c r="J150" s="1" t="s">
        <v>148</v>
      </c>
      <c r="K150" s="1" t="s">
        <v>149</v>
      </c>
      <c r="L150" s="1" t="s">
        <v>335</v>
      </c>
      <c r="M150" s="1" t="s">
        <v>151</v>
      </c>
    </row>
    <row r="151" customFormat="false" ht="18.7" hidden="false" customHeight="true" outlineLevel="0" collapsed="false">
      <c r="A151" s="1" t="n">
        <v>150</v>
      </c>
      <c r="B151" s="1" t="s">
        <v>13</v>
      </c>
      <c r="C151" s="4" t="str">
        <f aca="false">HYPERLINK("https://mncourtfraud.com/file/JUN_2025__raissa_carpenter__cases_2024_09.zip.ots","JUN_2025__raissa_carpenter__cases_2024_09.zip.ots")</f>
        <v>JUN_2025__raissa_carpenter__cases_2024_09.zip.ots</v>
      </c>
      <c r="D151" s="4" t="str">
        <f aca="false">HYPERLINK("https://mncourtfraud.com/file/JUN_2025__raissa_carpenter__cases_2024_09.zip","JUN_2025__raissa_carpenter__cases_2024_09.zip")</f>
        <v>JUN_2025__raissa_carpenter__cases_2024_09.zip</v>
      </c>
      <c r="E151" s="1" t="n">
        <v>1</v>
      </c>
      <c r="F151" s="2" t="s">
        <v>336</v>
      </c>
      <c r="G151" s="1" t="n">
        <v>557559</v>
      </c>
      <c r="H151" s="1" t="n">
        <v>903206</v>
      </c>
      <c r="I151" s="2" t="s">
        <v>61</v>
      </c>
      <c r="J151" s="1" t="s">
        <v>62</v>
      </c>
      <c r="K151" s="1" t="s">
        <v>63</v>
      </c>
      <c r="L151" s="1" t="s">
        <v>337</v>
      </c>
      <c r="M151" s="1" t="s">
        <v>65</v>
      </c>
    </row>
    <row r="152" customFormat="false" ht="18.7" hidden="false" customHeight="true" outlineLevel="0" collapsed="false">
      <c r="A152" s="1" t="n">
        <v>151</v>
      </c>
      <c r="B152" s="1" t="s">
        <v>13</v>
      </c>
      <c r="C152" s="4" t="str">
        <f aca="false">HYPERLINK("https://mncourtfraud.com/file/JUN_2025__raissa_carpenter__cases_2024_10.pdf.ots","JUN_2025__raissa_carpenter__cases_2024_10.pdf.ots")</f>
        <v>JUN_2025__raissa_carpenter__cases_2024_10.pdf.ots</v>
      </c>
      <c r="D152" s="4" t="str">
        <f aca="false">HYPERLINK("https://mncourtfraud.com/file/JUN_2025__raissa_carpenter__cases_2024_10.pdf","JUN_2025__raissa_carpenter__cases_2024_10.pdf")</f>
        <v>JUN_2025__raissa_carpenter__cases_2024_10.pdf</v>
      </c>
      <c r="E152" s="1" t="n">
        <v>1</v>
      </c>
      <c r="F152" s="2" t="s">
        <v>338</v>
      </c>
      <c r="G152" s="1" t="n">
        <v>189873</v>
      </c>
      <c r="H152" s="1" t="n">
        <v>903188</v>
      </c>
      <c r="I152" s="2" t="s">
        <v>147</v>
      </c>
      <c r="J152" s="1" t="s">
        <v>148</v>
      </c>
      <c r="K152" s="1" t="s">
        <v>149</v>
      </c>
      <c r="L152" s="1" t="s">
        <v>339</v>
      </c>
      <c r="M152" s="1" t="s">
        <v>151</v>
      </c>
    </row>
    <row r="153" customFormat="false" ht="18.7" hidden="false" customHeight="true" outlineLevel="0" collapsed="false">
      <c r="A153" s="1" t="n">
        <v>152</v>
      </c>
      <c r="B153" s="1" t="s">
        <v>13</v>
      </c>
      <c r="C153" s="4" t="str">
        <f aca="false">HYPERLINK("https://mncourtfraud.com/file/JUN_2025__raissa_carpenter__cases_2024_10.zip.ots","JUN_2025__raissa_carpenter__cases_2024_10.zip.ots")</f>
        <v>JUN_2025__raissa_carpenter__cases_2024_10.zip.ots</v>
      </c>
      <c r="D153" s="4" t="str">
        <f aca="false">HYPERLINK("https://mncourtfraud.com/file/JUN_2025__raissa_carpenter__cases_2024_10.zip","JUN_2025__raissa_carpenter__cases_2024_10.zip")</f>
        <v>JUN_2025__raissa_carpenter__cases_2024_10.zip</v>
      </c>
      <c r="E153" s="1" t="n">
        <v>1</v>
      </c>
      <c r="F153" s="2" t="s">
        <v>340</v>
      </c>
      <c r="G153" s="1" t="n">
        <v>545449</v>
      </c>
      <c r="H153" s="1" t="n">
        <v>903219</v>
      </c>
      <c r="I153" s="2" t="s">
        <v>15</v>
      </c>
      <c r="J153" s="1" t="s">
        <v>16</v>
      </c>
      <c r="K153" s="1" t="s">
        <v>17</v>
      </c>
      <c r="L153" s="1" t="s">
        <v>341</v>
      </c>
      <c r="M153" s="1" t="s">
        <v>19</v>
      </c>
    </row>
    <row r="154" customFormat="false" ht="18.7" hidden="false" customHeight="true" outlineLevel="0" collapsed="false">
      <c r="A154" s="1" t="n">
        <v>153</v>
      </c>
      <c r="B154" s="1" t="s">
        <v>13</v>
      </c>
      <c r="C154" s="4" t="str">
        <f aca="false">HYPERLINK("https://mncourtfraud.com/file/JUN_2025__raissa_carpenter__cases_2024_11.pdf.ots","JUN_2025__raissa_carpenter__cases_2024_11.pdf.ots")</f>
        <v>JUN_2025__raissa_carpenter__cases_2024_11.pdf.ots</v>
      </c>
      <c r="D154" s="4" t="str">
        <f aca="false">HYPERLINK("https://mncourtfraud.com/file/JUN_2025__raissa_carpenter__cases_2024_11.pdf","JUN_2025__raissa_carpenter__cases_2024_11.pdf")</f>
        <v>JUN_2025__raissa_carpenter__cases_2024_11.pdf</v>
      </c>
      <c r="E154" s="1" t="n">
        <v>1</v>
      </c>
      <c r="F154" s="2" t="s">
        <v>342</v>
      </c>
      <c r="G154" s="1" t="n">
        <v>196981</v>
      </c>
      <c r="H154" s="1" t="n">
        <v>903219</v>
      </c>
      <c r="I154" s="2" t="s">
        <v>15</v>
      </c>
      <c r="J154" s="1" t="s">
        <v>16</v>
      </c>
      <c r="K154" s="1" t="s">
        <v>17</v>
      </c>
      <c r="L154" s="1" t="s">
        <v>343</v>
      </c>
      <c r="M154" s="1" t="s">
        <v>19</v>
      </c>
    </row>
    <row r="155" customFormat="false" ht="18.7" hidden="false" customHeight="true" outlineLevel="0" collapsed="false">
      <c r="A155" s="1" t="n">
        <v>154</v>
      </c>
      <c r="B155" s="1" t="s">
        <v>13</v>
      </c>
      <c r="C155" s="4" t="str">
        <f aca="false">HYPERLINK("https://mncourtfraud.com/file/JUN_2025__raissa_carpenter__cases_2024_11.zip.ots","JUN_2025__raissa_carpenter__cases_2024_11.zip.ots")</f>
        <v>JUN_2025__raissa_carpenter__cases_2024_11.zip.ots</v>
      </c>
      <c r="D155" s="4" t="str">
        <f aca="false">HYPERLINK("https://mncourtfraud.com/file/JUN_2025__raissa_carpenter__cases_2024_11.zip","JUN_2025__raissa_carpenter__cases_2024_11.zip")</f>
        <v>JUN_2025__raissa_carpenter__cases_2024_11.zip</v>
      </c>
      <c r="E155" s="1" t="n">
        <v>1</v>
      </c>
      <c r="F155" s="2" t="s">
        <v>344</v>
      </c>
      <c r="G155" s="1" t="n">
        <v>568652</v>
      </c>
      <c r="H155" s="1" t="n">
        <v>903219</v>
      </c>
      <c r="I155" s="2" t="s">
        <v>15</v>
      </c>
      <c r="J155" s="1" t="s">
        <v>16</v>
      </c>
      <c r="K155" s="1" t="s">
        <v>17</v>
      </c>
      <c r="L155" s="1" t="s">
        <v>345</v>
      </c>
      <c r="M155" s="1" t="s">
        <v>19</v>
      </c>
    </row>
    <row r="156" customFormat="false" ht="18.7" hidden="false" customHeight="true" outlineLevel="0" collapsed="false">
      <c r="A156" s="1" t="n">
        <v>155</v>
      </c>
      <c r="B156" s="1" t="s">
        <v>13</v>
      </c>
      <c r="C156" s="4" t="str">
        <f aca="false">HYPERLINK("https://mncourtfraud.com/file/JUN_2025__raissa_carpenter__cases_2024_12.pdf.ots","JUN_2025__raissa_carpenter__cases_2024_12.pdf.ots")</f>
        <v>JUN_2025__raissa_carpenter__cases_2024_12.pdf.ots</v>
      </c>
      <c r="D156" s="4" t="str">
        <f aca="false">HYPERLINK("https://mncourtfraud.com/file/JUN_2025__raissa_carpenter__cases_2024_12.pdf","JUN_2025__raissa_carpenter__cases_2024_12.pdf")</f>
        <v>JUN_2025__raissa_carpenter__cases_2024_12.pdf</v>
      </c>
      <c r="E156" s="1" t="n">
        <v>1</v>
      </c>
      <c r="F156" s="2" t="s">
        <v>346</v>
      </c>
      <c r="G156" s="1" t="n">
        <v>159976</v>
      </c>
      <c r="H156" s="1" t="n">
        <v>903195</v>
      </c>
      <c r="I156" s="2" t="s">
        <v>27</v>
      </c>
      <c r="J156" s="1" t="s">
        <v>28</v>
      </c>
      <c r="K156" s="1" t="s">
        <v>29</v>
      </c>
      <c r="L156" s="1" t="s">
        <v>347</v>
      </c>
      <c r="M156" s="1" t="s">
        <v>31</v>
      </c>
    </row>
    <row r="157" customFormat="false" ht="18.7" hidden="false" customHeight="true" outlineLevel="0" collapsed="false">
      <c r="A157" s="1" t="n">
        <v>156</v>
      </c>
      <c r="B157" s="1" t="s">
        <v>13</v>
      </c>
      <c r="C157" s="4" t="str">
        <f aca="false">HYPERLINK("https://mncourtfraud.com/file/JUN_2025__raissa_carpenter__cases_2024_12.zip.ots","JUN_2025__raissa_carpenter__cases_2024_12.zip.ots")</f>
        <v>JUN_2025__raissa_carpenter__cases_2024_12.zip.ots</v>
      </c>
      <c r="D157" s="4" t="str">
        <f aca="false">HYPERLINK("https://mncourtfraud.com/file/JUN_2025__raissa_carpenter__cases_2024_12.zip","JUN_2025__raissa_carpenter__cases_2024_12.zip")</f>
        <v>JUN_2025__raissa_carpenter__cases_2024_12.zip</v>
      </c>
      <c r="E157" s="1" t="n">
        <v>1</v>
      </c>
      <c r="F157" s="2" t="s">
        <v>348</v>
      </c>
      <c r="G157" s="1" t="n">
        <v>555765</v>
      </c>
      <c r="H157" s="1" t="n">
        <v>903219</v>
      </c>
      <c r="I157" s="2" t="s">
        <v>15</v>
      </c>
      <c r="J157" s="1" t="s">
        <v>16</v>
      </c>
      <c r="K157" s="1" t="s">
        <v>17</v>
      </c>
      <c r="L157" s="1" t="s">
        <v>349</v>
      </c>
      <c r="M157" s="1" t="s">
        <v>19</v>
      </c>
    </row>
    <row r="158" customFormat="false" ht="18.7" hidden="false" customHeight="true" outlineLevel="0" collapsed="false">
      <c r="A158" s="1" t="n">
        <v>157</v>
      </c>
      <c r="B158" s="1" t="s">
        <v>13</v>
      </c>
      <c r="C158" s="4" t="str">
        <f aca="false">HYPERLINK("https://mncourtfraud.com/file/JUN_2025__raissa_carpenter__cases_2025_01.pdf.ots","JUN_2025__raissa_carpenter__cases_2025_01.pdf.ots")</f>
        <v>JUN_2025__raissa_carpenter__cases_2025_01.pdf.ots</v>
      </c>
      <c r="D158" s="4" t="str">
        <f aca="false">HYPERLINK("https://mncourtfraud.com/file/JUN_2025__raissa_carpenter__cases_2025_01.pdf","JUN_2025__raissa_carpenter__cases_2025_01.pdf")</f>
        <v>JUN_2025__raissa_carpenter__cases_2025_01.pdf</v>
      </c>
      <c r="E158" s="1" t="n">
        <v>1</v>
      </c>
      <c r="F158" s="2" t="s">
        <v>350</v>
      </c>
      <c r="G158" s="1" t="n">
        <v>140561</v>
      </c>
      <c r="H158" s="1" t="n">
        <v>903219</v>
      </c>
      <c r="I158" s="2" t="s">
        <v>15</v>
      </c>
      <c r="J158" s="1" t="s">
        <v>16</v>
      </c>
      <c r="K158" s="1" t="s">
        <v>17</v>
      </c>
      <c r="L158" s="1" t="s">
        <v>351</v>
      </c>
      <c r="M158" s="1" t="s">
        <v>19</v>
      </c>
    </row>
    <row r="159" customFormat="false" ht="18.7" hidden="false" customHeight="true" outlineLevel="0" collapsed="false">
      <c r="A159" s="1" t="n">
        <v>158</v>
      </c>
      <c r="B159" s="1" t="s">
        <v>13</v>
      </c>
      <c r="C159" s="4" t="str">
        <f aca="false">HYPERLINK("https://mncourtfraud.com/file/JUN_2025__raissa_carpenter__cases_2025_01.zip.ots","JUN_2025__raissa_carpenter__cases_2025_01.zip.ots")</f>
        <v>JUN_2025__raissa_carpenter__cases_2025_01.zip.ots</v>
      </c>
      <c r="D159" s="4" t="str">
        <f aca="false">HYPERLINK("https://mncourtfraud.com/file/JUN_2025__raissa_carpenter__cases_2025_01.zip","JUN_2025__raissa_carpenter__cases_2025_01.zip")</f>
        <v>JUN_2025__raissa_carpenter__cases_2025_01.zip</v>
      </c>
      <c r="E159" s="1" t="n">
        <v>1</v>
      </c>
      <c r="F159" s="2" t="s">
        <v>352</v>
      </c>
      <c r="G159" s="1" t="n">
        <v>548834</v>
      </c>
      <c r="H159" s="1" t="n">
        <v>903219</v>
      </c>
      <c r="I159" s="2" t="s">
        <v>15</v>
      </c>
      <c r="J159" s="1" t="s">
        <v>16</v>
      </c>
      <c r="K159" s="1" t="s">
        <v>17</v>
      </c>
      <c r="L159" s="1" t="s">
        <v>353</v>
      </c>
      <c r="M159" s="1" t="s">
        <v>19</v>
      </c>
    </row>
    <row r="160" customFormat="false" ht="18.7" hidden="false" customHeight="true" outlineLevel="0" collapsed="false">
      <c r="A160" s="1" t="n">
        <v>159</v>
      </c>
      <c r="B160" s="1" t="s">
        <v>13</v>
      </c>
      <c r="C160" s="4" t="str">
        <f aca="false">HYPERLINK("https://mncourtfraud.com/file/JUN_2025__raissa_carpenter__cases_2025_02.pdf.ots","JUN_2025__raissa_carpenter__cases_2025_02.pdf.ots")</f>
        <v>JUN_2025__raissa_carpenter__cases_2025_02.pdf.ots</v>
      </c>
      <c r="D160" s="4" t="str">
        <f aca="false">HYPERLINK("https://mncourtfraud.com/file/JUN_2025__raissa_carpenter__cases_2025_02.pdf","JUN_2025__raissa_carpenter__cases_2025_02.pdf")</f>
        <v>JUN_2025__raissa_carpenter__cases_2025_02.pdf</v>
      </c>
      <c r="E160" s="1" t="n">
        <v>1</v>
      </c>
      <c r="F160" s="2" t="s">
        <v>354</v>
      </c>
      <c r="G160" s="1" t="n">
        <v>137746</v>
      </c>
      <c r="H160" s="1" t="n">
        <v>903219</v>
      </c>
      <c r="I160" s="2" t="s">
        <v>15</v>
      </c>
      <c r="J160" s="1" t="s">
        <v>16</v>
      </c>
      <c r="K160" s="1" t="s">
        <v>17</v>
      </c>
      <c r="L160" s="1" t="s">
        <v>355</v>
      </c>
      <c r="M160" s="1" t="s">
        <v>19</v>
      </c>
    </row>
    <row r="161" customFormat="false" ht="18.7" hidden="false" customHeight="true" outlineLevel="0" collapsed="false">
      <c r="A161" s="1" t="n">
        <v>160</v>
      </c>
      <c r="B161" s="1" t="s">
        <v>13</v>
      </c>
      <c r="C161" s="4" t="str">
        <f aca="false">HYPERLINK("https://mncourtfraud.com/file/JUN_2025__raissa_carpenter__cases_2025_02.zip.ots","JUN_2025__raissa_carpenter__cases_2025_02.zip.ots")</f>
        <v>JUN_2025__raissa_carpenter__cases_2025_02.zip.ots</v>
      </c>
      <c r="D161" s="4" t="str">
        <f aca="false">HYPERLINK("https://mncourtfraud.com/file/JUN_2025__raissa_carpenter__cases_2025_02.zip","JUN_2025__raissa_carpenter__cases_2025_02.zip")</f>
        <v>JUN_2025__raissa_carpenter__cases_2025_02.zip</v>
      </c>
      <c r="E161" s="1" t="n">
        <v>1</v>
      </c>
      <c r="F161" s="2" t="s">
        <v>356</v>
      </c>
      <c r="G161" s="1" t="n">
        <v>548826</v>
      </c>
      <c r="H161" s="1" t="n">
        <v>903205</v>
      </c>
      <c r="I161" s="2" t="s">
        <v>21</v>
      </c>
      <c r="J161" s="1" t="s">
        <v>22</v>
      </c>
      <c r="K161" s="1" t="s">
        <v>23</v>
      </c>
      <c r="L161" s="1" t="s">
        <v>357</v>
      </c>
      <c r="M161" s="1" t="s">
        <v>25</v>
      </c>
    </row>
    <row r="162" customFormat="false" ht="18.7" hidden="false" customHeight="true" outlineLevel="0" collapsed="false">
      <c r="A162" s="1" t="n">
        <v>161</v>
      </c>
      <c r="B162" s="1" t="s">
        <v>13</v>
      </c>
      <c r="C162" s="4" t="str">
        <f aca="false">HYPERLINK("https://mncourtfraud.com/file/JUN_2025__raissa_carpenter__cases_2025_03.pdf.ots","JUN_2025__raissa_carpenter__cases_2025_03.pdf.ots")</f>
        <v>JUN_2025__raissa_carpenter__cases_2025_03.pdf.ots</v>
      </c>
      <c r="D162" s="4" t="str">
        <f aca="false">HYPERLINK("https://mncourtfraud.com/file/JUN_2025__raissa_carpenter__cases_2025_03.pdf","JUN_2025__raissa_carpenter__cases_2025_03.pdf")</f>
        <v>JUN_2025__raissa_carpenter__cases_2025_03.pdf</v>
      </c>
      <c r="E162" s="1" t="n">
        <v>1</v>
      </c>
      <c r="F162" s="2" t="s">
        <v>358</v>
      </c>
      <c r="G162" s="1" t="n">
        <v>149341</v>
      </c>
      <c r="H162" s="1" t="n">
        <v>903219</v>
      </c>
      <c r="I162" s="2" t="s">
        <v>15</v>
      </c>
      <c r="J162" s="1" t="s">
        <v>16</v>
      </c>
      <c r="K162" s="1" t="s">
        <v>17</v>
      </c>
      <c r="L162" s="1" t="s">
        <v>359</v>
      </c>
      <c r="M162" s="1" t="s">
        <v>19</v>
      </c>
    </row>
    <row r="163" customFormat="false" ht="18.7" hidden="false" customHeight="true" outlineLevel="0" collapsed="false">
      <c r="A163" s="1" t="n">
        <v>162</v>
      </c>
      <c r="B163" s="1" t="s">
        <v>13</v>
      </c>
      <c r="C163" s="4" t="str">
        <f aca="false">HYPERLINK("https://mncourtfraud.com/file/JUN_2025__raissa_carpenter__cases_2025_03.zip.ots","JUN_2025__raissa_carpenter__cases_2025_03.zip.ots")</f>
        <v>JUN_2025__raissa_carpenter__cases_2025_03.zip.ots</v>
      </c>
      <c r="D163" s="4" t="str">
        <f aca="false">HYPERLINK("https://mncourtfraud.com/file/JUN_2025__raissa_carpenter__cases_2025_03.zip","JUN_2025__raissa_carpenter__cases_2025_03.zip")</f>
        <v>JUN_2025__raissa_carpenter__cases_2025_03.zip</v>
      </c>
      <c r="E163" s="1" t="n">
        <v>1</v>
      </c>
      <c r="F163" s="2" t="s">
        <v>360</v>
      </c>
      <c r="G163" s="1" t="n">
        <v>552311</v>
      </c>
      <c r="H163" s="1" t="n">
        <v>903206</v>
      </c>
      <c r="I163" s="2" t="s">
        <v>61</v>
      </c>
      <c r="J163" s="1" t="s">
        <v>62</v>
      </c>
      <c r="K163" s="1" t="s">
        <v>63</v>
      </c>
      <c r="L163" s="1" t="s">
        <v>361</v>
      </c>
      <c r="M163" s="1" t="s">
        <v>65</v>
      </c>
    </row>
    <row r="164" customFormat="false" ht="18.7" hidden="false" customHeight="true" outlineLevel="0" collapsed="false">
      <c r="A164" s="1" t="n">
        <v>163</v>
      </c>
      <c r="B164" s="1" t="s">
        <v>13</v>
      </c>
      <c r="C164" s="4" t="str">
        <f aca="false">HYPERLINK("https://mncourtfraud.com/file/JUN_2025__raissa_carpenter__cases_2025_04.pdf.ots","JUN_2025__raissa_carpenter__cases_2025_04.pdf.ots")</f>
        <v>JUN_2025__raissa_carpenter__cases_2025_04.pdf.ots</v>
      </c>
      <c r="D164" s="4" t="str">
        <f aca="false">HYPERLINK("https://mncourtfraud.com/file/JUN_2025__raissa_carpenter__cases_2025_04.pdf","JUN_2025__raissa_carpenter__cases_2025_04.pdf")</f>
        <v>JUN_2025__raissa_carpenter__cases_2025_04.pdf</v>
      </c>
      <c r="E164" s="1" t="n">
        <v>1</v>
      </c>
      <c r="F164" s="2" t="s">
        <v>362</v>
      </c>
      <c r="G164" s="1" t="n">
        <v>126747</v>
      </c>
      <c r="H164" s="1" t="n">
        <v>903188</v>
      </c>
      <c r="I164" s="2" t="s">
        <v>147</v>
      </c>
      <c r="J164" s="1" t="s">
        <v>148</v>
      </c>
      <c r="K164" s="1" t="s">
        <v>149</v>
      </c>
      <c r="L164" s="1" t="s">
        <v>363</v>
      </c>
      <c r="M164" s="1" t="s">
        <v>151</v>
      </c>
    </row>
    <row r="165" customFormat="false" ht="18.7" hidden="false" customHeight="true" outlineLevel="0" collapsed="false">
      <c r="A165" s="1" t="n">
        <v>164</v>
      </c>
      <c r="B165" s="1" t="s">
        <v>13</v>
      </c>
      <c r="C165" s="4" t="str">
        <f aca="false">HYPERLINK("https://mncourtfraud.com/file/JUN_2025__raissa_carpenter__cases_2025_04.zip.ots","JUN_2025__raissa_carpenter__cases_2025_04.zip.ots")</f>
        <v>JUN_2025__raissa_carpenter__cases_2025_04.zip.ots</v>
      </c>
      <c r="D165" s="4" t="str">
        <f aca="false">HYPERLINK("https://mncourtfraud.com/file/JUN_2025__raissa_carpenter__cases_2025_04.zip","JUN_2025__raissa_carpenter__cases_2025_04.zip")</f>
        <v>JUN_2025__raissa_carpenter__cases_2025_04.zip</v>
      </c>
      <c r="E165" s="1" t="n">
        <v>1</v>
      </c>
      <c r="F165" s="2" t="s">
        <v>364</v>
      </c>
      <c r="G165" s="1" t="n">
        <v>544034</v>
      </c>
      <c r="H165" s="1" t="n">
        <v>903206</v>
      </c>
      <c r="I165" s="2" t="s">
        <v>61</v>
      </c>
      <c r="J165" s="1" t="s">
        <v>62</v>
      </c>
      <c r="K165" s="1" t="s">
        <v>63</v>
      </c>
      <c r="L165" s="1" t="s">
        <v>365</v>
      </c>
      <c r="M165" s="1" t="s">
        <v>65</v>
      </c>
    </row>
    <row r="166" customFormat="false" ht="18.7" hidden="false" customHeight="true" outlineLevel="0" collapsed="false">
      <c r="A166" s="1" t="n">
        <v>165</v>
      </c>
      <c r="B166" s="1" t="s">
        <v>13</v>
      </c>
      <c r="C166" s="4" t="str">
        <f aca="false">HYPERLINK("https://mncourtfraud.com/file/JUN_2025__raissa_carpenter__cases_2025_05.pdf.ots","JUN_2025__raissa_carpenter__cases_2025_05.pdf.ots")</f>
        <v>JUN_2025__raissa_carpenter__cases_2025_05.pdf.ots</v>
      </c>
      <c r="D166" s="4" t="str">
        <f aca="false">HYPERLINK("https://mncourtfraud.com/file/JUN_2025__raissa_carpenter__cases_2025_05.pdf","JUN_2025__raissa_carpenter__cases_2025_05.pdf")</f>
        <v>JUN_2025__raissa_carpenter__cases_2025_05.pdf</v>
      </c>
      <c r="E166" s="1" t="n">
        <v>1</v>
      </c>
      <c r="F166" s="2" t="s">
        <v>366</v>
      </c>
      <c r="G166" s="1" t="n">
        <v>154959</v>
      </c>
      <c r="H166" s="1" t="n">
        <v>903195</v>
      </c>
      <c r="I166" s="2" t="s">
        <v>27</v>
      </c>
      <c r="J166" s="1" t="s">
        <v>28</v>
      </c>
      <c r="K166" s="1" t="s">
        <v>29</v>
      </c>
      <c r="L166" s="1" t="s">
        <v>367</v>
      </c>
      <c r="M166" s="1" t="s">
        <v>31</v>
      </c>
    </row>
    <row r="167" customFormat="false" ht="18.7" hidden="false" customHeight="true" outlineLevel="0" collapsed="false">
      <c r="A167" s="1" t="n">
        <v>166</v>
      </c>
      <c r="B167" s="1" t="s">
        <v>13</v>
      </c>
      <c r="C167" s="4" t="str">
        <f aca="false">HYPERLINK("https://mncourtfraud.com/file/JUN_2025__raissa_carpenter__cases_2025_05.zip.ots","JUN_2025__raissa_carpenter__cases_2025_05.zip.ots")</f>
        <v>JUN_2025__raissa_carpenter__cases_2025_05.zip.ots</v>
      </c>
      <c r="D167" s="4" t="str">
        <f aca="false">HYPERLINK("https://mncourtfraud.com/file/JUN_2025__raissa_carpenter__cases_2025_05.zip","JUN_2025__raissa_carpenter__cases_2025_05.zip")</f>
        <v>JUN_2025__raissa_carpenter__cases_2025_05.zip</v>
      </c>
      <c r="E167" s="1" t="n">
        <v>1</v>
      </c>
      <c r="F167" s="2" t="s">
        <v>368</v>
      </c>
      <c r="G167" s="1" t="n">
        <v>554191</v>
      </c>
      <c r="H167" s="1" t="n">
        <v>903219</v>
      </c>
      <c r="I167" s="2" t="s">
        <v>15</v>
      </c>
      <c r="J167" s="1" t="s">
        <v>16</v>
      </c>
      <c r="K167" s="1" t="s">
        <v>17</v>
      </c>
      <c r="L167" s="1" t="s">
        <v>369</v>
      </c>
      <c r="M167" s="1" t="s">
        <v>19</v>
      </c>
    </row>
    <row r="168" customFormat="false" ht="18.7" hidden="false" customHeight="true" outlineLevel="0" collapsed="false">
      <c r="A168" s="1" t="n">
        <v>167</v>
      </c>
      <c r="B168" s="1" t="s">
        <v>13</v>
      </c>
      <c r="C168" s="4" t="str">
        <f aca="false">HYPERLINK("https://mncourtfraud.com/file/JUN_2025__raissa_carpenter__cases_2025_06.pdf.ots","JUN_2025__raissa_carpenter__cases_2025_06.pdf.ots")</f>
        <v>JUN_2025__raissa_carpenter__cases_2025_06.pdf.ots</v>
      </c>
      <c r="D168" s="4" t="str">
        <f aca="false">HYPERLINK("https://mncourtfraud.com/file/JUN_2025__raissa_carpenter__cases_2025_06.pdf","JUN_2025__raissa_carpenter__cases_2025_06.pdf")</f>
        <v>JUN_2025__raissa_carpenter__cases_2025_06.pdf</v>
      </c>
      <c r="E168" s="1" t="n">
        <v>1</v>
      </c>
      <c r="F168" s="2" t="s">
        <v>370</v>
      </c>
      <c r="G168" s="1" t="n">
        <v>119423</v>
      </c>
      <c r="H168" s="1" t="n">
        <v>903219</v>
      </c>
      <c r="I168" s="2" t="s">
        <v>15</v>
      </c>
      <c r="J168" s="1" t="s">
        <v>16</v>
      </c>
      <c r="K168" s="1" t="s">
        <v>17</v>
      </c>
      <c r="L168" s="1" t="s">
        <v>371</v>
      </c>
      <c r="M168" s="1" t="s">
        <v>19</v>
      </c>
    </row>
    <row r="169" customFormat="false" ht="18.7" hidden="false" customHeight="true" outlineLevel="0" collapsed="false">
      <c r="A169" s="1" t="n">
        <v>168</v>
      </c>
      <c r="B169" s="1" t="s">
        <v>13</v>
      </c>
      <c r="C169" s="4" t="str">
        <f aca="false">HYPERLINK("https://mncourtfraud.com/file/JUN_2025__raissa_carpenter__cases_2025_06.zip.ots","JUN_2025__raissa_carpenter__cases_2025_06.zip.ots")</f>
        <v>JUN_2025__raissa_carpenter__cases_2025_06.zip.ots</v>
      </c>
      <c r="D169" s="4" t="str">
        <f aca="false">HYPERLINK("https://mncourtfraud.com/file/JUN_2025__raissa_carpenter__cases_2025_06.zip","JUN_2025__raissa_carpenter__cases_2025_06.zip")</f>
        <v>JUN_2025__raissa_carpenter__cases_2025_06.zip</v>
      </c>
      <c r="E169" s="1" t="n">
        <v>1</v>
      </c>
      <c r="F169" s="2" t="s">
        <v>372</v>
      </c>
      <c r="G169" s="1" t="n">
        <v>541937</v>
      </c>
      <c r="H169" s="1" t="n">
        <v>903219</v>
      </c>
      <c r="I169" s="2" t="s">
        <v>15</v>
      </c>
      <c r="J169" s="1" t="s">
        <v>16</v>
      </c>
      <c r="K169" s="1" t="s">
        <v>17</v>
      </c>
      <c r="L169" s="1" t="s">
        <v>373</v>
      </c>
      <c r="M169" s="1" t="s">
        <v>19</v>
      </c>
    </row>
    <row r="170" customFormat="false" ht="18.7" hidden="false" customHeight="true" outlineLevel="0" collapsed="false">
      <c r="A170" s="1" t="n">
        <v>169</v>
      </c>
      <c r="B170" s="1" t="s">
        <v>13</v>
      </c>
      <c r="C170" s="4" t="str">
        <f aca="false">HYPERLINK("https://mncourtfraud.com/file/JUN_2025__raissa_carpenter__cases_2025_07.pdf.ots","JUN_2025__raissa_carpenter__cases_2025_07.pdf.ots")</f>
        <v>JUN_2025__raissa_carpenter__cases_2025_07.pdf.ots</v>
      </c>
      <c r="D170" s="4" t="str">
        <f aca="false">HYPERLINK("https://mncourtfraud.com/file/JUN_2025__raissa_carpenter__cases_2025_07.pdf","JUN_2025__raissa_carpenter__cases_2025_07.pdf")</f>
        <v>JUN_2025__raissa_carpenter__cases_2025_07.pdf</v>
      </c>
      <c r="E170" s="1" t="n">
        <v>1</v>
      </c>
      <c r="F170" s="2" t="s">
        <v>374</v>
      </c>
      <c r="G170" s="1" t="n">
        <v>128651</v>
      </c>
      <c r="H170" s="1" t="n">
        <v>903219</v>
      </c>
      <c r="I170" s="2" t="s">
        <v>15</v>
      </c>
      <c r="J170" s="1" t="s">
        <v>16</v>
      </c>
      <c r="K170" s="1" t="s">
        <v>17</v>
      </c>
      <c r="L170" s="1" t="s">
        <v>375</v>
      </c>
      <c r="M170" s="1" t="s">
        <v>19</v>
      </c>
    </row>
    <row r="171" customFormat="false" ht="18.7" hidden="false" customHeight="true" outlineLevel="0" collapsed="false">
      <c r="A171" s="1" t="n">
        <v>170</v>
      </c>
      <c r="B171" s="1" t="s">
        <v>13</v>
      </c>
      <c r="C171" s="4" t="str">
        <f aca="false">HYPERLINK("https://mncourtfraud.com/file/JUN_2025__raissa_carpenter__cases_2025_07.zip.ots","JUN_2025__raissa_carpenter__cases_2025_07.zip.ots")</f>
        <v>JUN_2025__raissa_carpenter__cases_2025_07.zip.ots</v>
      </c>
      <c r="D171" s="4" t="str">
        <f aca="false">HYPERLINK("https://mncourtfraud.com/file/JUN_2025__raissa_carpenter__cases_2025_07.zip","JUN_2025__raissa_carpenter__cases_2025_07.zip")</f>
        <v>JUN_2025__raissa_carpenter__cases_2025_07.zip</v>
      </c>
      <c r="E171" s="1" t="n">
        <v>1</v>
      </c>
      <c r="F171" s="2" t="s">
        <v>376</v>
      </c>
      <c r="G171" s="1" t="n">
        <v>545150</v>
      </c>
      <c r="H171" s="1" t="n">
        <v>903205</v>
      </c>
      <c r="I171" s="2" t="s">
        <v>21</v>
      </c>
      <c r="J171" s="1" t="s">
        <v>22</v>
      </c>
      <c r="K171" s="1" t="s">
        <v>23</v>
      </c>
      <c r="L171" s="1" t="s">
        <v>377</v>
      </c>
      <c r="M171" s="1" t="s">
        <v>25</v>
      </c>
    </row>
    <row r="172" customFormat="false" ht="18.7" hidden="false" customHeight="true" outlineLevel="0" collapsed="false">
      <c r="A172" s="1" t="n">
        <v>171</v>
      </c>
      <c r="B172" s="1" t="s">
        <v>13</v>
      </c>
      <c r="C172" s="4" t="str">
        <f aca="false">HYPERLINK("https://mncourtfraud.com/file/JUN_2025__raissa_carpenter__cases_2025_08.pdf.ots","JUN_2025__raissa_carpenter__cases_2025_08.pdf.ots")</f>
        <v>JUN_2025__raissa_carpenter__cases_2025_08.pdf.ots</v>
      </c>
      <c r="D172" s="4" t="str">
        <f aca="false">HYPERLINK("https://mncourtfraud.com/file/JUN_2025__raissa_carpenter__cases_2025_08.pdf","JUN_2025__raissa_carpenter__cases_2025_08.pdf")</f>
        <v>JUN_2025__raissa_carpenter__cases_2025_08.pdf</v>
      </c>
      <c r="E172" s="1" t="n">
        <v>1</v>
      </c>
      <c r="F172" s="2" t="s">
        <v>378</v>
      </c>
      <c r="G172" s="1" t="n">
        <v>98035</v>
      </c>
      <c r="H172" s="1" t="n">
        <v>903188</v>
      </c>
      <c r="I172" s="2" t="s">
        <v>147</v>
      </c>
      <c r="J172" s="1" t="s">
        <v>148</v>
      </c>
      <c r="K172" s="1" t="s">
        <v>149</v>
      </c>
      <c r="L172" s="1" t="s">
        <v>379</v>
      </c>
      <c r="M172" s="1" t="s">
        <v>151</v>
      </c>
    </row>
    <row r="173" customFormat="false" ht="18.7" hidden="false" customHeight="true" outlineLevel="0" collapsed="false">
      <c r="A173" s="1" t="n">
        <v>172</v>
      </c>
      <c r="B173" s="1" t="s">
        <v>13</v>
      </c>
      <c r="C173" s="4" t="str">
        <f aca="false">HYPERLINK("https://mncourtfraud.com/file/JUN_2025__raissa_carpenter__cases_2025_08.zip.ots","JUN_2025__raissa_carpenter__cases_2025_08.zip.ots")</f>
        <v>JUN_2025__raissa_carpenter__cases_2025_08.zip.ots</v>
      </c>
      <c r="D173" s="4" t="str">
        <f aca="false">HYPERLINK("https://mncourtfraud.com/file/JUN_2025__raissa_carpenter__cases_2025_08.zip","JUN_2025__raissa_carpenter__cases_2025_08.zip")</f>
        <v>JUN_2025__raissa_carpenter__cases_2025_08.zip</v>
      </c>
      <c r="E173" s="1" t="n">
        <v>1</v>
      </c>
      <c r="F173" s="2" t="s">
        <v>380</v>
      </c>
      <c r="G173" s="1" t="n">
        <v>545320</v>
      </c>
      <c r="H173" s="1" t="n">
        <v>903205</v>
      </c>
      <c r="I173" s="2" t="s">
        <v>21</v>
      </c>
      <c r="J173" s="1" t="s">
        <v>22</v>
      </c>
      <c r="K173" s="1" t="s">
        <v>23</v>
      </c>
      <c r="L173" s="1" t="s">
        <v>381</v>
      </c>
      <c r="M173" s="1" t="s">
        <v>25</v>
      </c>
    </row>
    <row r="174" customFormat="false" ht="18.7" hidden="false" customHeight="true" outlineLevel="0" collapsed="false">
      <c r="A174" s="1" t="n">
        <v>173</v>
      </c>
      <c r="B174" s="1" t="s">
        <v>13</v>
      </c>
      <c r="C174" s="4" t="str">
        <f aca="false">HYPERLINK("https://mncourtfraud.com/file/JUN_2025__raissa_carpenter__cases_2025_09.zip.ots","JUN_2025__raissa_carpenter__cases_2025_09.zip.ots")</f>
        <v>JUN_2025__raissa_carpenter__cases_2025_09.zip.ots</v>
      </c>
      <c r="D174" s="4" t="str">
        <f aca="false">HYPERLINK("https://mncourtfraud.com/file/JUN_2025__raissa_carpenter__cases_2025_09.zip","JUN_2025__raissa_carpenter__cases_2025_09.zip")</f>
        <v>JUN_2025__raissa_carpenter__cases_2025_09.zip</v>
      </c>
      <c r="E174" s="1" t="n">
        <v>1</v>
      </c>
      <c r="F174" s="2" t="s">
        <v>382</v>
      </c>
      <c r="G174" s="1" t="n">
        <v>545174</v>
      </c>
      <c r="H174" s="1" t="n">
        <v>903219</v>
      </c>
      <c r="I174" s="2" t="s">
        <v>15</v>
      </c>
      <c r="J174" s="1" t="s">
        <v>16</v>
      </c>
      <c r="K174" s="1" t="s">
        <v>17</v>
      </c>
      <c r="L174" s="1" t="s">
        <v>383</v>
      </c>
      <c r="M174" s="1" t="s">
        <v>19</v>
      </c>
    </row>
    <row r="175" customFormat="false" ht="18.7" hidden="false" customHeight="true" outlineLevel="0" collapsed="false">
      <c r="A175" s="1" t="n">
        <v>174</v>
      </c>
      <c r="B175" s="1" t="s">
        <v>13</v>
      </c>
      <c r="C175" s="4" t="str">
        <f aca="false">HYPERLINK("https://mncourtfraud.com/file/JUN_2025__raissa_carpenter__cases_2025_10.zip.ots","JUN_2025__raissa_carpenter__cases_2025_10.zip.ots")</f>
        <v>JUN_2025__raissa_carpenter__cases_2025_10.zip.ots</v>
      </c>
      <c r="D175" s="4" t="str">
        <f aca="false">HYPERLINK("https://mncourtfraud.com/file/JUN_2025__raissa_carpenter__cases_2025_10.zip","JUN_2025__raissa_carpenter__cases_2025_10.zip")</f>
        <v>JUN_2025__raissa_carpenter__cases_2025_10.zip</v>
      </c>
      <c r="E175" s="1" t="n">
        <v>1</v>
      </c>
      <c r="F175" s="2" t="s">
        <v>384</v>
      </c>
      <c r="G175" s="1" t="n">
        <v>565456</v>
      </c>
      <c r="H175" s="1" t="n">
        <v>903205</v>
      </c>
      <c r="I175" s="2" t="s">
        <v>21</v>
      </c>
      <c r="J175" s="1" t="s">
        <v>22</v>
      </c>
      <c r="K175" s="1" t="s">
        <v>23</v>
      </c>
      <c r="L175" s="1" t="s">
        <v>385</v>
      </c>
      <c r="M175" s="1" t="s">
        <v>25</v>
      </c>
    </row>
    <row r="176" customFormat="false" ht="18.7" hidden="false" customHeight="true" outlineLevel="0" collapsed="false">
      <c r="A176" s="1" t="n">
        <v>175</v>
      </c>
      <c r="B176" s="1" t="s">
        <v>13</v>
      </c>
      <c r="C176" s="4" t="str">
        <f aca="false">HYPERLINK("https://mncourtfraud.com/file/JUN_2025__raissa_carpenter__cases.pdf.zip.ots","JUN_2025__raissa_carpenter__cases.pdf.zip.ots")</f>
        <v>JUN_2025__raissa_carpenter__cases.pdf.zip.ots</v>
      </c>
      <c r="D176" s="4" t="str">
        <f aca="false">HYPERLINK("https://mncourtfraud.com/file/JUN_2025__raissa_carpenter__cases.pdf.zip","JUN_2025__raissa_carpenter__cases.pdf.zip")</f>
        <v>JUN_2025__raissa_carpenter__cases.pdf.zip</v>
      </c>
      <c r="E176" s="1" t="n">
        <v>1</v>
      </c>
      <c r="F176" s="2" t="s">
        <v>386</v>
      </c>
      <c r="G176" s="1" t="n">
        <v>11778687</v>
      </c>
      <c r="H176" s="1" t="n">
        <v>903197</v>
      </c>
      <c r="I176" s="2" t="s">
        <v>35</v>
      </c>
      <c r="J176" s="1" t="s">
        <v>36</v>
      </c>
      <c r="K176" s="1" t="s">
        <v>37</v>
      </c>
      <c r="L176" s="1" t="s">
        <v>387</v>
      </c>
      <c r="M176" s="1" t="s">
        <v>39</v>
      </c>
    </row>
    <row r="177" customFormat="false" ht="18.7" hidden="false" customHeight="true" outlineLevel="0" collapsed="false">
      <c r="A177" s="1" t="n">
        <v>176</v>
      </c>
      <c r="B177" s="1" t="s">
        <v>13</v>
      </c>
      <c r="C177" s="4" t="str">
        <f aca="false">HYPERLINK("https://mncourtfraud.com/file/JUN_2025__raissa_carpenter__hearings__CLEANED.csv.ots","JUN_2025__raissa_carpenter__hearings__CLEANED.csv.ots")</f>
        <v>JUN_2025__raissa_carpenter__hearings__CLEANED.csv.ots</v>
      </c>
      <c r="D177" s="4" t="str">
        <f aca="false">HYPERLINK("https://mncourtfraud.com/file/JUN_2025__raissa_carpenter__hearings__CLEANED.csv","JUN_2025__raissa_carpenter__hearings__CLEANED.csv")</f>
        <v>JUN_2025__raissa_carpenter__hearings__CLEANED.csv</v>
      </c>
      <c r="E177" s="1" t="n">
        <v>1</v>
      </c>
      <c r="F177" s="2" t="s">
        <v>388</v>
      </c>
      <c r="G177" s="1" t="n">
        <v>97817</v>
      </c>
      <c r="H177" s="1" t="n">
        <v>924254</v>
      </c>
      <c r="I177" s="2" t="s">
        <v>389</v>
      </c>
      <c r="J177" s="1" t="s">
        <v>390</v>
      </c>
      <c r="K177" s="1" t="s">
        <v>391</v>
      </c>
      <c r="L177" s="1" t="s">
        <v>392</v>
      </c>
      <c r="M177" s="1" t="s">
        <v>393</v>
      </c>
    </row>
    <row r="178" customFormat="false" ht="18.7" hidden="false" customHeight="true" outlineLevel="0" collapsed="false">
      <c r="A178" s="1" t="n">
        <v>177</v>
      </c>
      <c r="B178" s="1" t="s">
        <v>13</v>
      </c>
      <c r="C178" s="4" t="str">
        <f aca="false">HYPERLINK("https://mncourtfraud.com/file/JUN_2025__raissa_carpenter__hearings__CLEANED.txt.ots","JUN_2025__raissa_carpenter__hearings__CLEANED.txt.ots")</f>
        <v>JUN_2025__raissa_carpenter__hearings__CLEANED.txt.ots</v>
      </c>
      <c r="D178" s="4" t="str">
        <f aca="false">HYPERLINK("https://mncourtfraud.com/file/JUN_2025__raissa_carpenter__hearings__CLEANED.txt","JUN_2025__raissa_carpenter__hearings__CLEANED.txt")</f>
        <v>JUN_2025__raissa_carpenter__hearings__CLEANED.txt</v>
      </c>
      <c r="E178" s="1" t="n">
        <v>1</v>
      </c>
      <c r="F178" s="2" t="s">
        <v>394</v>
      </c>
      <c r="G178" s="1" t="n">
        <v>99410</v>
      </c>
      <c r="H178" s="1" t="n">
        <v>924142</v>
      </c>
      <c r="I178" s="2" t="s">
        <v>395</v>
      </c>
      <c r="J178" s="1" t="s">
        <v>396</v>
      </c>
      <c r="K178" s="1" t="s">
        <v>397</v>
      </c>
      <c r="L178" s="1" t="s">
        <v>398</v>
      </c>
      <c r="M178" s="1" t="s">
        <v>399</v>
      </c>
    </row>
    <row r="179" customFormat="false" ht="18.7" hidden="false" customHeight="true" outlineLevel="0" collapsed="false">
      <c r="A179" s="1" t="n">
        <v>178</v>
      </c>
      <c r="B179" s="1" t="s">
        <v>13</v>
      </c>
      <c r="C179" s="4" t="str">
        <f aca="false">HYPERLINK("https://mncourtfraud.com/file/JUN_2025__raissa_carpenter__hearings__TRANSPOSED_clusters.csv.ots","JUN_2025__raissa_carpenter__hearings__TRANSPOSED_clusters.csv.ots")</f>
        <v>JUN_2025__raissa_carpenter__hearings__TRANSPOSED_clusters.csv.ots</v>
      </c>
      <c r="D179" s="4" t="str">
        <f aca="false">HYPERLINK("https://mncourtfraud.com/file/JUN_2025__raissa_carpenter__hearings__TRANSPOSED_clusters.csv","JUN_2025__raissa_carpenter__hearings__TRANSPOSED_clusters.csv")</f>
        <v>JUN_2025__raissa_carpenter__hearings__TRANSPOSED_clusters.csv</v>
      </c>
      <c r="E179" s="1" t="n">
        <v>1</v>
      </c>
      <c r="F179" s="2" t="s">
        <v>400</v>
      </c>
      <c r="G179" s="1" t="n">
        <v>59115</v>
      </c>
      <c r="H179" s="1" t="n">
        <v>924237</v>
      </c>
      <c r="I179" s="2" t="s">
        <v>401</v>
      </c>
      <c r="J179" s="1" t="s">
        <v>402</v>
      </c>
      <c r="K179" s="1" t="s">
        <v>403</v>
      </c>
      <c r="L179" s="1" t="s">
        <v>404</v>
      </c>
      <c r="M179" s="1" t="s">
        <v>405</v>
      </c>
    </row>
    <row r="180" customFormat="false" ht="18.7" hidden="false" customHeight="true" outlineLevel="0" collapsed="false">
      <c r="A180" s="1" t="n">
        <v>179</v>
      </c>
      <c r="B180" s="1" t="s">
        <v>13</v>
      </c>
      <c r="C180" s="4" t="str">
        <f aca="false">HYPERLINK("https://mncourtfraud.com/file/JUN_2025__raissa_carpenter__hearings__TRANSPOSED_clusters.json.ots","JUN_2025__raissa_carpenter__hearings__TRANSPOSED_clusters.json.ots")</f>
        <v>JUN_2025__raissa_carpenter__hearings__TRANSPOSED_clusters.json.ots</v>
      </c>
      <c r="D180" s="4" t="str">
        <f aca="false">HYPERLINK("https://mncourtfraud.com/file/JUN_2025__raissa_carpenter__hearings__TRANSPOSED_clusters.json","JUN_2025__raissa_carpenter__hearings__TRANSPOSED_clusters.json")</f>
        <v>JUN_2025__raissa_carpenter__hearings__TRANSPOSED_clusters.json</v>
      </c>
      <c r="E180" s="1" t="n">
        <v>1</v>
      </c>
      <c r="F180" s="2" t="s">
        <v>406</v>
      </c>
      <c r="G180" s="1" t="n">
        <v>55138</v>
      </c>
      <c r="H180" s="1" t="n">
        <v>924157</v>
      </c>
      <c r="I180" s="2" t="s">
        <v>407</v>
      </c>
      <c r="J180" s="1" t="s">
        <v>408</v>
      </c>
      <c r="K180" s="1" t="s">
        <v>409</v>
      </c>
      <c r="L180" s="1" t="s">
        <v>404</v>
      </c>
      <c r="M180" s="1" t="s">
        <v>410</v>
      </c>
    </row>
    <row r="181" customFormat="false" ht="18.7" hidden="false" customHeight="true" outlineLevel="0" collapsed="false">
      <c r="A181" s="1" t="n">
        <v>180</v>
      </c>
      <c r="B181" s="1" t="s">
        <v>13</v>
      </c>
      <c r="C181" s="4" t="str">
        <f aca="false">HYPERLINK("https://mncourtfraud.com/file/JUN_2025__raissa_carpenter__hearings__TRANSPOSED_SPLIT.csv.ots","JUN_2025__raissa_carpenter__hearings__TRANSPOSED_SPLIT.csv.ots")</f>
        <v>JUN_2025__raissa_carpenter__hearings__TRANSPOSED_SPLIT.csv.ots</v>
      </c>
      <c r="D181" s="4" t="str">
        <f aca="false">HYPERLINK("https://mncourtfraud.com/file/JUN_2025__raissa_carpenter__hearings__TRANSPOSED_SPLIT.csv","JUN_2025__raissa_carpenter__hearings__TRANSPOSED_SPLIT.csv")</f>
        <v>JUN_2025__raissa_carpenter__hearings__TRANSPOSED_SPLIT.csv</v>
      </c>
      <c r="E181" s="1" t="n">
        <v>1</v>
      </c>
      <c r="F181" s="2" t="s">
        <v>411</v>
      </c>
      <c r="G181" s="1" t="n">
        <v>52438</v>
      </c>
      <c r="H181" s="1" t="n">
        <v>924237</v>
      </c>
      <c r="I181" s="2" t="s">
        <v>401</v>
      </c>
      <c r="J181" s="1" t="s">
        <v>402</v>
      </c>
      <c r="K181" s="1" t="s">
        <v>403</v>
      </c>
      <c r="L181" s="1" t="s">
        <v>412</v>
      </c>
      <c r="M181" s="1" t="s">
        <v>405</v>
      </c>
    </row>
    <row r="182" customFormat="false" ht="18.7" hidden="false" customHeight="true" outlineLevel="0" collapsed="false">
      <c r="A182" s="1" t="n">
        <v>181</v>
      </c>
      <c r="B182" s="1" t="s">
        <v>13</v>
      </c>
      <c r="C182" s="4" t="str">
        <f aca="false">HYPERLINK("https://mncourtfraud.com/file/JUN_2025__raissa_carpenter__hearings__TRANSPOSED.csv.ots","JUN_2025__raissa_carpenter__hearings__TRANSPOSED.csv.ots")</f>
        <v>JUN_2025__raissa_carpenter__hearings__TRANSPOSED.csv.ots</v>
      </c>
      <c r="D182" s="4" t="str">
        <f aca="false">HYPERLINK("https://mncourtfraud.com/file/JUN_2025__raissa_carpenter__hearings__TRANSPOSED.csv","JUN_2025__raissa_carpenter__hearings__TRANSPOSED.csv")</f>
        <v>JUN_2025__raissa_carpenter__hearings__TRANSPOSED.csv</v>
      </c>
      <c r="E182" s="1" t="n">
        <v>1</v>
      </c>
      <c r="F182" s="2" t="s">
        <v>413</v>
      </c>
      <c r="G182" s="1" t="n">
        <v>51371</v>
      </c>
      <c r="H182" s="1" t="n">
        <v>924233</v>
      </c>
      <c r="I182" s="2" t="s">
        <v>414</v>
      </c>
      <c r="J182" s="1" t="s">
        <v>415</v>
      </c>
      <c r="K182" s="1" t="s">
        <v>416</v>
      </c>
      <c r="L182" s="1" t="s">
        <v>417</v>
      </c>
      <c r="M182" s="1" t="s">
        <v>418</v>
      </c>
    </row>
    <row r="183" customFormat="false" ht="18.7" hidden="false" customHeight="true" outlineLevel="0" collapsed="false">
      <c r="A183" s="1" t="n">
        <v>182</v>
      </c>
      <c r="B183" s="1" t="s">
        <v>13</v>
      </c>
      <c r="C183" s="4" t="str">
        <f aca="false">HYPERLINK("https://mncourtfraud.com/file/JUN_2025__raissa_carpenter__hearings_.txt.ots","JUN_2025__raissa_carpenter__hearings_.txt.ots")</f>
        <v>JUN_2025__raissa_carpenter__hearings_.txt.ots</v>
      </c>
      <c r="D183" s="4" t="str">
        <f aca="false">HYPERLINK("https://mncourtfraud.com/file/JUN_2025__raissa_carpenter__hearings_.txt","JUN_2025__raissa_carpenter__hearings_.txt")</f>
        <v>JUN_2025__raissa_carpenter__hearings_.txt</v>
      </c>
      <c r="E183" s="1" t="n">
        <v>1</v>
      </c>
      <c r="F183" s="2" t="s">
        <v>419</v>
      </c>
      <c r="G183" s="1" t="n">
        <v>111579</v>
      </c>
      <c r="H183" s="1" t="n">
        <v>924157</v>
      </c>
      <c r="I183" s="2" t="s">
        <v>407</v>
      </c>
      <c r="J183" s="1" t="s">
        <v>408</v>
      </c>
      <c r="K183" s="1" t="s">
        <v>409</v>
      </c>
      <c r="L183" s="1" t="s">
        <v>420</v>
      </c>
      <c r="M183" s="1" t="s">
        <v>410</v>
      </c>
    </row>
    <row r="184" customFormat="false" ht="18.7" hidden="false" customHeight="true" outlineLevel="0" collapsed="false">
      <c r="A184" s="1" t="n">
        <v>183</v>
      </c>
      <c r="B184" s="1" t="s">
        <v>13</v>
      </c>
      <c r="C184" s="4" t="str">
        <f aca="false">HYPERLINK("https://mncourtfraud.com/file/JUN_2025__raissa_carpenter__hearings.pdf.ots","JUN_2025__raissa_carpenter__hearings.pdf.ots")</f>
        <v>JUN_2025__raissa_carpenter__hearings.pdf.ots</v>
      </c>
      <c r="D184" s="4" t="str">
        <f aca="false">HYPERLINK("https://mncourtfraud.com/file/JUN_2025__raissa_carpenter__hearings.pdf","JUN_2025__raissa_carpenter__hearings.pdf")</f>
        <v>JUN_2025__raissa_carpenter__hearings.pdf</v>
      </c>
      <c r="E184" s="1" t="n">
        <v>1</v>
      </c>
      <c r="F184" s="2" t="s">
        <v>421</v>
      </c>
      <c r="G184" s="1" t="n">
        <v>404803</v>
      </c>
      <c r="H184" s="1" t="n">
        <v>903219</v>
      </c>
      <c r="I184" s="2" t="s">
        <v>15</v>
      </c>
      <c r="J184" s="1" t="s">
        <v>16</v>
      </c>
      <c r="K184" s="1" t="s">
        <v>17</v>
      </c>
      <c r="L184" s="1" t="s">
        <v>422</v>
      </c>
      <c r="M184" s="1" t="s">
        <v>19</v>
      </c>
    </row>
    <row r="185" customFormat="false" ht="18.7" hidden="false" customHeight="true" outlineLevel="0" collapsed="false">
      <c r="A185" s="1" t="n">
        <v>184</v>
      </c>
      <c r="B185" s="1" t="s">
        <v>13</v>
      </c>
      <c r="C185" s="4" t="str">
        <f aca="false">HYPERLINK("https://mncourtfraud.com/file/JUN_2025__raissa_carpenter__hearings.txt.ots","JUN_2025__raissa_carpenter__hearings.txt.ots")</f>
        <v>JUN_2025__raissa_carpenter__hearings.txt.ots</v>
      </c>
      <c r="D185" s="4" t="str">
        <f aca="false">HYPERLINK("https://mncourtfraud.com/file/JUN_2025__raissa_carpenter__hearings.txt","JUN_2025__raissa_carpenter__hearings.txt")</f>
        <v>JUN_2025__raissa_carpenter__hearings.txt</v>
      </c>
      <c r="E185" s="1" t="n">
        <v>1</v>
      </c>
      <c r="F185" s="2" t="s">
        <v>423</v>
      </c>
      <c r="G185" s="1" t="n">
        <v>111520</v>
      </c>
      <c r="H185" s="1" t="n">
        <v>903131</v>
      </c>
      <c r="I185" s="2" t="s">
        <v>424</v>
      </c>
      <c r="J185" s="1" t="s">
        <v>425</v>
      </c>
      <c r="K185" s="1" t="s">
        <v>426</v>
      </c>
      <c r="L185" s="1" t="s">
        <v>427</v>
      </c>
      <c r="M185" s="1" t="s">
        <v>428</v>
      </c>
    </row>
    <row r="186" customFormat="false" ht="18.7" hidden="false" customHeight="true" outlineLevel="0" collapsed="false">
      <c r="A186" s="1" t="n">
        <v>185</v>
      </c>
      <c r="B186" s="1" t="s">
        <v>13</v>
      </c>
      <c r="C186" s="4" t="str">
        <f aca="false">HYPERLINK("https://mncourtfraud.com/file/JUN_2025__raissa_carpenter__hearings.xlsx.ots","JUN_2025__raissa_carpenter__hearings.xlsx.ots")</f>
        <v>JUN_2025__raissa_carpenter__hearings.xlsx.ots</v>
      </c>
      <c r="D186" s="4" t="str">
        <f aca="false">HYPERLINK("https://mncourtfraud.com/file/JUN_2025__raissa_carpenter__hearings.xlsx","JUN_2025__raissa_carpenter__hearings.xlsx")</f>
        <v>JUN_2025__raissa_carpenter__hearings.xlsx</v>
      </c>
      <c r="E186" s="1" t="n">
        <v>1</v>
      </c>
      <c r="F186" s="2" t="s">
        <v>429</v>
      </c>
      <c r="G186" s="1" t="n">
        <v>44337</v>
      </c>
      <c r="H186" s="1" t="n">
        <v>903131</v>
      </c>
      <c r="I186" s="2" t="s">
        <v>424</v>
      </c>
      <c r="J186" s="1" t="s">
        <v>425</v>
      </c>
      <c r="K186" s="1" t="s">
        <v>426</v>
      </c>
      <c r="L186" s="1" t="s">
        <v>430</v>
      </c>
      <c r="M186" s="1" t="s">
        <v>428</v>
      </c>
    </row>
    <row r="187" customFormat="false" ht="18.7" hidden="false" customHeight="true" outlineLevel="0" collapsed="false">
      <c r="A187" s="1" t="n">
        <v>186</v>
      </c>
      <c r="B187" s="1" t="s">
        <v>13</v>
      </c>
      <c r="C187" s="4" t="str">
        <f aca="false">HYPERLINK("https://mncourtfraud.com/file/raissa-2018-01.html.ots","raissa-2018-01.html.ots")</f>
        <v>raissa-2018-01.html.ots</v>
      </c>
      <c r="D187" s="4" t="str">
        <f aca="false">HYPERLINK("https://mncourtfraud.com/file/raissa-2018-01.html","raissa-2018-01.html")</f>
        <v>raissa-2018-01.html</v>
      </c>
      <c r="E187" s="1" t="n">
        <v>1</v>
      </c>
      <c r="F187" s="2" t="s">
        <v>431</v>
      </c>
      <c r="G187" s="1" t="n">
        <v>133187</v>
      </c>
      <c r="H187" s="1" t="n">
        <v>903195</v>
      </c>
      <c r="I187" s="2" t="s">
        <v>27</v>
      </c>
      <c r="J187" s="1" t="s">
        <v>28</v>
      </c>
      <c r="K187" s="1" t="s">
        <v>29</v>
      </c>
      <c r="L187" s="1" t="s">
        <v>432</v>
      </c>
      <c r="M187" s="1" t="s">
        <v>31</v>
      </c>
    </row>
    <row r="188" customFormat="false" ht="18.7" hidden="false" customHeight="true" outlineLevel="0" collapsed="false">
      <c r="A188" s="1" t="n">
        <v>187</v>
      </c>
      <c r="B188" s="1" t="s">
        <v>13</v>
      </c>
      <c r="C188" s="4" t="str">
        <f aca="false">HYPERLINK("https://mncourtfraud.com/file/raissa-2018-02.html.ots","raissa-2018-02.html.ots")</f>
        <v>raissa-2018-02.html.ots</v>
      </c>
      <c r="D188" s="4" t="str">
        <f aca="false">HYPERLINK("https://mncourtfraud.com/file/raissa-2018-02.html","raissa-2018-02.html")</f>
        <v>raissa-2018-02.html</v>
      </c>
      <c r="E188" s="1" t="n">
        <v>1</v>
      </c>
      <c r="F188" s="2" t="s">
        <v>433</v>
      </c>
      <c r="G188" s="1" t="n">
        <v>137620</v>
      </c>
      <c r="H188" s="1" t="n">
        <v>903197</v>
      </c>
      <c r="I188" s="2" t="s">
        <v>35</v>
      </c>
      <c r="J188" s="1" t="s">
        <v>36</v>
      </c>
      <c r="K188" s="1" t="s">
        <v>37</v>
      </c>
      <c r="L188" s="1" t="s">
        <v>434</v>
      </c>
      <c r="M188" s="1" t="s">
        <v>39</v>
      </c>
    </row>
    <row r="189" customFormat="false" ht="18.7" hidden="false" customHeight="true" outlineLevel="0" collapsed="false">
      <c r="A189" s="1" t="n">
        <v>188</v>
      </c>
      <c r="B189" s="1" t="s">
        <v>13</v>
      </c>
      <c r="C189" s="4" t="str">
        <f aca="false">HYPERLINK("https://mncourtfraud.com/file/raissa-2018-03.html.ots","raissa-2018-03.html.ots")</f>
        <v>raissa-2018-03.html.ots</v>
      </c>
      <c r="D189" s="4" t="str">
        <f aca="false">HYPERLINK("https://mncourtfraud.com/file/raissa-2018-03.html","raissa-2018-03.html")</f>
        <v>raissa-2018-03.html</v>
      </c>
      <c r="E189" s="1" t="n">
        <v>1</v>
      </c>
      <c r="F189" s="2" t="s">
        <v>435</v>
      </c>
      <c r="G189" s="1" t="n">
        <v>133523</v>
      </c>
      <c r="H189" s="1" t="n">
        <v>903195</v>
      </c>
      <c r="I189" s="2" t="s">
        <v>27</v>
      </c>
      <c r="J189" s="1" t="s">
        <v>28</v>
      </c>
      <c r="K189" s="1" t="s">
        <v>29</v>
      </c>
      <c r="L189" s="1" t="s">
        <v>436</v>
      </c>
      <c r="M189" s="1" t="s">
        <v>31</v>
      </c>
    </row>
    <row r="190" customFormat="false" ht="18.7" hidden="false" customHeight="true" outlineLevel="0" collapsed="false">
      <c r="A190" s="1" t="n">
        <v>189</v>
      </c>
      <c r="B190" s="1" t="s">
        <v>13</v>
      </c>
      <c r="C190" s="4" t="str">
        <f aca="false">HYPERLINK("https://mncourtfraud.com/file/raissa-2018-04.html.ots","raissa-2018-04.html.ots")</f>
        <v>raissa-2018-04.html.ots</v>
      </c>
      <c r="D190" s="4" t="str">
        <f aca="false">HYPERLINK("https://mncourtfraud.com/file/raissa-2018-04.html","raissa-2018-04.html")</f>
        <v>raissa-2018-04.html</v>
      </c>
      <c r="E190" s="1" t="n">
        <v>1</v>
      </c>
      <c r="F190" s="2" t="s">
        <v>437</v>
      </c>
      <c r="G190" s="1" t="n">
        <v>157525</v>
      </c>
      <c r="H190" s="1" t="n">
        <v>903195</v>
      </c>
      <c r="I190" s="2" t="s">
        <v>27</v>
      </c>
      <c r="J190" s="1" t="s">
        <v>28</v>
      </c>
      <c r="K190" s="1" t="s">
        <v>29</v>
      </c>
      <c r="L190" s="1" t="s">
        <v>438</v>
      </c>
      <c r="M190" s="1" t="s">
        <v>31</v>
      </c>
    </row>
    <row r="191" customFormat="false" ht="18.7" hidden="false" customHeight="true" outlineLevel="0" collapsed="false">
      <c r="A191" s="1" t="n">
        <v>190</v>
      </c>
      <c r="B191" s="1" t="s">
        <v>13</v>
      </c>
      <c r="C191" s="4" t="str">
        <f aca="false">HYPERLINK("https://mncourtfraud.com/file/raissa-2018-05.html.ots","raissa-2018-05.html.ots")</f>
        <v>raissa-2018-05.html.ots</v>
      </c>
      <c r="D191" s="4" t="str">
        <f aca="false">HYPERLINK("https://mncourtfraud.com/file/raissa-2018-05.html","raissa-2018-05.html")</f>
        <v>raissa-2018-05.html</v>
      </c>
      <c r="E191" s="1" t="n">
        <v>1</v>
      </c>
      <c r="F191" s="2" t="s">
        <v>439</v>
      </c>
      <c r="G191" s="1" t="n">
        <v>133009</v>
      </c>
      <c r="H191" s="1" t="n">
        <v>903219</v>
      </c>
      <c r="I191" s="2" t="s">
        <v>15</v>
      </c>
      <c r="J191" s="1" t="s">
        <v>16</v>
      </c>
      <c r="K191" s="1" t="s">
        <v>17</v>
      </c>
      <c r="L191" s="1" t="s">
        <v>440</v>
      </c>
      <c r="M191" s="1" t="s">
        <v>19</v>
      </c>
    </row>
    <row r="192" customFormat="false" ht="18.7" hidden="false" customHeight="true" outlineLevel="0" collapsed="false">
      <c r="A192" s="1" t="n">
        <v>191</v>
      </c>
      <c r="B192" s="1" t="s">
        <v>13</v>
      </c>
      <c r="C192" s="4" t="str">
        <f aca="false">HYPERLINK("https://mncourtfraud.com/file/raissa-2018-06.html.ots","raissa-2018-06.html.ots")</f>
        <v>raissa-2018-06.html.ots</v>
      </c>
      <c r="D192" s="4" t="str">
        <f aca="false">HYPERLINK("https://mncourtfraud.com/file/raissa-2018-06.html","raissa-2018-06.html")</f>
        <v>raissa-2018-06.html</v>
      </c>
      <c r="E192" s="1" t="n">
        <v>1</v>
      </c>
      <c r="F192" s="2" t="s">
        <v>441</v>
      </c>
      <c r="G192" s="1" t="n">
        <v>138832</v>
      </c>
      <c r="H192" s="1" t="n">
        <v>903219</v>
      </c>
      <c r="I192" s="2" t="s">
        <v>15</v>
      </c>
      <c r="J192" s="1" t="s">
        <v>16</v>
      </c>
      <c r="K192" s="1" t="s">
        <v>17</v>
      </c>
      <c r="L192" s="1" t="s">
        <v>442</v>
      </c>
      <c r="M192" s="1" t="s">
        <v>19</v>
      </c>
    </row>
    <row r="193" customFormat="false" ht="18.7" hidden="false" customHeight="true" outlineLevel="0" collapsed="false">
      <c r="A193" s="1" t="n">
        <v>192</v>
      </c>
      <c r="B193" s="1" t="s">
        <v>13</v>
      </c>
      <c r="C193" s="4" t="str">
        <f aca="false">HYPERLINK("https://mncourtfraud.com/file/raissa-2018-07.html.ots","raissa-2018-07.html.ots")</f>
        <v>raissa-2018-07.html.ots</v>
      </c>
      <c r="D193" s="4" t="str">
        <f aca="false">HYPERLINK("https://mncourtfraud.com/file/raissa-2018-07.html","raissa-2018-07.html")</f>
        <v>raissa-2018-07.html</v>
      </c>
      <c r="E193" s="1" t="n">
        <v>1</v>
      </c>
      <c r="F193" s="2" t="s">
        <v>443</v>
      </c>
      <c r="G193" s="1" t="n">
        <v>132624</v>
      </c>
      <c r="H193" s="1" t="n">
        <v>903195</v>
      </c>
      <c r="I193" s="2" t="s">
        <v>27</v>
      </c>
      <c r="J193" s="1" t="s">
        <v>28</v>
      </c>
      <c r="K193" s="1" t="s">
        <v>29</v>
      </c>
      <c r="L193" s="1" t="s">
        <v>444</v>
      </c>
      <c r="M193" s="1" t="s">
        <v>31</v>
      </c>
    </row>
    <row r="194" customFormat="false" ht="18.7" hidden="false" customHeight="true" outlineLevel="0" collapsed="false">
      <c r="A194" s="1" t="n">
        <v>193</v>
      </c>
      <c r="B194" s="1" t="s">
        <v>13</v>
      </c>
      <c r="C194" s="4" t="str">
        <f aca="false">HYPERLINK("https://mncourtfraud.com/file/raissa-2019-01.html.ots","raissa-2019-01.html.ots")</f>
        <v>raissa-2019-01.html.ots</v>
      </c>
      <c r="D194" s="4" t="str">
        <f aca="false">HYPERLINK("https://mncourtfraud.com/file/raissa-2019-01.html","raissa-2019-01.html")</f>
        <v>raissa-2019-01.html</v>
      </c>
      <c r="E194" s="1" t="n">
        <v>1</v>
      </c>
      <c r="F194" s="2" t="s">
        <v>445</v>
      </c>
      <c r="G194" s="1" t="n">
        <v>132376</v>
      </c>
      <c r="H194" s="1" t="n">
        <v>903197</v>
      </c>
      <c r="I194" s="2" t="s">
        <v>35</v>
      </c>
      <c r="J194" s="1" t="s">
        <v>36</v>
      </c>
      <c r="K194" s="1" t="s">
        <v>37</v>
      </c>
      <c r="L194" s="1" t="s">
        <v>446</v>
      </c>
      <c r="M194" s="1" t="s">
        <v>39</v>
      </c>
    </row>
    <row r="195" customFormat="false" ht="18.7" hidden="false" customHeight="true" outlineLevel="0" collapsed="false">
      <c r="A195" s="1" t="n">
        <v>194</v>
      </c>
      <c r="B195" s="1" t="s">
        <v>13</v>
      </c>
      <c r="C195" s="4" t="str">
        <f aca="false">HYPERLINK("https://mncourtfraud.com/file/raissa-2019-02.html.ots","raissa-2019-02.html.ots")</f>
        <v>raissa-2019-02.html.ots</v>
      </c>
      <c r="D195" s="4" t="str">
        <f aca="false">HYPERLINK("https://mncourtfraud.com/file/raissa-2019-02.html","raissa-2019-02.html")</f>
        <v>raissa-2019-02.html</v>
      </c>
      <c r="E195" s="1" t="n">
        <v>1</v>
      </c>
      <c r="F195" s="2" t="s">
        <v>447</v>
      </c>
      <c r="G195" s="1" t="n">
        <v>229655</v>
      </c>
      <c r="H195" s="1" t="n">
        <v>903219</v>
      </c>
      <c r="I195" s="2" t="s">
        <v>15</v>
      </c>
      <c r="J195" s="1" t="s">
        <v>16</v>
      </c>
      <c r="K195" s="1" t="s">
        <v>17</v>
      </c>
      <c r="L195" s="1" t="s">
        <v>448</v>
      </c>
      <c r="M195" s="1" t="s">
        <v>19</v>
      </c>
    </row>
    <row r="196" customFormat="false" ht="18.7" hidden="false" customHeight="true" outlineLevel="0" collapsed="false">
      <c r="A196" s="1" t="n">
        <v>195</v>
      </c>
      <c r="B196" s="1" t="s">
        <v>13</v>
      </c>
      <c r="C196" s="4" t="str">
        <f aca="false">HYPERLINK("https://mncourtfraud.com/file/raissa-2019-03.html.ots","raissa-2019-03.html.ots")</f>
        <v>raissa-2019-03.html.ots</v>
      </c>
      <c r="D196" s="4" t="str">
        <f aca="false">HYPERLINK("https://mncourtfraud.com/file/raissa-2019-03.html","raissa-2019-03.html")</f>
        <v>raissa-2019-03.html</v>
      </c>
      <c r="E196" s="1" t="n">
        <v>1</v>
      </c>
      <c r="F196" s="2" t="s">
        <v>449</v>
      </c>
      <c r="G196" s="1" t="n">
        <v>132894</v>
      </c>
      <c r="H196" s="1" t="n">
        <v>903195</v>
      </c>
      <c r="I196" s="2" t="s">
        <v>27</v>
      </c>
      <c r="J196" s="1" t="s">
        <v>28</v>
      </c>
      <c r="K196" s="1" t="s">
        <v>29</v>
      </c>
      <c r="L196" s="1" t="s">
        <v>450</v>
      </c>
      <c r="M196" s="1" t="s">
        <v>31</v>
      </c>
    </row>
    <row r="197" customFormat="false" ht="18.7" hidden="false" customHeight="true" outlineLevel="0" collapsed="false">
      <c r="A197" s="1" t="n">
        <v>196</v>
      </c>
      <c r="B197" s="1" t="s">
        <v>13</v>
      </c>
      <c r="C197" s="4" t="str">
        <f aca="false">HYPERLINK("https://mncourtfraud.com/file/raissa-2019-04.html.ots","raissa-2019-04.html.ots")</f>
        <v>raissa-2019-04.html.ots</v>
      </c>
      <c r="D197" s="4" t="str">
        <f aca="false">HYPERLINK("https://mncourtfraud.com/file/raissa-2019-04.html","raissa-2019-04.html")</f>
        <v>raissa-2019-04.html</v>
      </c>
      <c r="E197" s="1" t="n">
        <v>1</v>
      </c>
      <c r="F197" s="2" t="s">
        <v>451</v>
      </c>
      <c r="G197" s="1" t="n">
        <v>154219</v>
      </c>
      <c r="H197" s="1" t="n">
        <v>903197</v>
      </c>
      <c r="I197" s="2" t="s">
        <v>35</v>
      </c>
      <c r="J197" s="1" t="s">
        <v>36</v>
      </c>
      <c r="K197" s="1" t="s">
        <v>37</v>
      </c>
      <c r="L197" s="1" t="s">
        <v>452</v>
      </c>
      <c r="M197" s="1" t="s">
        <v>39</v>
      </c>
    </row>
    <row r="198" customFormat="false" ht="18.7" hidden="false" customHeight="true" outlineLevel="0" collapsed="false">
      <c r="A198" s="1" t="n">
        <v>197</v>
      </c>
      <c r="B198" s="1" t="s">
        <v>13</v>
      </c>
      <c r="C198" s="4" t="str">
        <f aca="false">HYPERLINK("https://mncourtfraud.com/file/raissa-2019-05.html.ots","raissa-2019-05.html.ots")</f>
        <v>raissa-2019-05.html.ots</v>
      </c>
      <c r="D198" s="4" t="str">
        <f aca="false">HYPERLINK("https://mncourtfraud.com/file/raissa-2019-05.html","raissa-2019-05.html")</f>
        <v>raissa-2019-05.html</v>
      </c>
      <c r="E198" s="1" t="n">
        <v>1</v>
      </c>
      <c r="F198" s="2" t="s">
        <v>453</v>
      </c>
      <c r="G198" s="1" t="n">
        <v>164040</v>
      </c>
      <c r="H198" s="1" t="n">
        <v>903219</v>
      </c>
      <c r="I198" s="2" t="s">
        <v>15</v>
      </c>
      <c r="J198" s="1" t="s">
        <v>16</v>
      </c>
      <c r="K198" s="1" t="s">
        <v>17</v>
      </c>
      <c r="L198" s="1" t="s">
        <v>454</v>
      </c>
      <c r="M198" s="1" t="s">
        <v>19</v>
      </c>
    </row>
    <row r="199" customFormat="false" ht="18.7" hidden="false" customHeight="true" outlineLevel="0" collapsed="false">
      <c r="A199" s="1" t="n">
        <v>198</v>
      </c>
      <c r="B199" s="1" t="s">
        <v>13</v>
      </c>
      <c r="C199" s="4" t="str">
        <f aca="false">HYPERLINK("https://mncourtfraud.com/file/raissa-2019-06.html.ots","raissa-2019-06.html.ots")</f>
        <v>raissa-2019-06.html.ots</v>
      </c>
      <c r="D199" s="4" t="str">
        <f aca="false">HYPERLINK("https://mncourtfraud.com/file/raissa-2019-06.html","raissa-2019-06.html")</f>
        <v>raissa-2019-06.html</v>
      </c>
      <c r="E199" s="1" t="n">
        <v>1</v>
      </c>
      <c r="F199" s="2" t="s">
        <v>455</v>
      </c>
      <c r="G199" s="1" t="n">
        <v>203135</v>
      </c>
      <c r="H199" s="1" t="n">
        <v>903197</v>
      </c>
      <c r="I199" s="2" t="s">
        <v>35</v>
      </c>
      <c r="J199" s="1" t="s">
        <v>36</v>
      </c>
      <c r="K199" s="1" t="s">
        <v>37</v>
      </c>
      <c r="L199" s="1" t="s">
        <v>456</v>
      </c>
      <c r="M199" s="1" t="s">
        <v>39</v>
      </c>
    </row>
    <row r="200" customFormat="false" ht="18.7" hidden="false" customHeight="true" outlineLevel="0" collapsed="false">
      <c r="A200" s="1" t="n">
        <v>199</v>
      </c>
      <c r="B200" s="1" t="s">
        <v>13</v>
      </c>
      <c r="C200" s="4" t="str">
        <f aca="false">HYPERLINK("https://mncourtfraud.com/file/raissa-2019-07.html.ots","raissa-2019-07.html.ots")</f>
        <v>raissa-2019-07.html.ots</v>
      </c>
      <c r="D200" s="4" t="str">
        <f aca="false">HYPERLINK("https://mncourtfraud.com/file/raissa-2019-07.html","raissa-2019-07.html")</f>
        <v>raissa-2019-07.html</v>
      </c>
      <c r="E200" s="1" t="n">
        <v>1</v>
      </c>
      <c r="F200" s="2" t="s">
        <v>457</v>
      </c>
      <c r="G200" s="1" t="n">
        <v>200347</v>
      </c>
      <c r="H200" s="1" t="n">
        <v>903195</v>
      </c>
      <c r="I200" s="2" t="s">
        <v>27</v>
      </c>
      <c r="J200" s="1" t="s">
        <v>28</v>
      </c>
      <c r="K200" s="1" t="s">
        <v>29</v>
      </c>
      <c r="L200" s="1" t="s">
        <v>458</v>
      </c>
      <c r="M200" s="1" t="s">
        <v>31</v>
      </c>
    </row>
    <row r="201" customFormat="false" ht="18.7" hidden="false" customHeight="true" outlineLevel="0" collapsed="false">
      <c r="A201" s="1" t="n">
        <v>200</v>
      </c>
      <c r="B201" s="1" t="s">
        <v>13</v>
      </c>
      <c r="C201" s="4" t="str">
        <f aca="false">HYPERLINK("https://mncourtfraud.com/file/raissa-2019-08.html.ots","raissa-2019-08.html.ots")</f>
        <v>raissa-2019-08.html.ots</v>
      </c>
      <c r="D201" s="4" t="str">
        <f aca="false">HYPERLINK("https://mncourtfraud.com/file/raissa-2019-08.html","raissa-2019-08.html")</f>
        <v>raissa-2019-08.html</v>
      </c>
      <c r="E201" s="1" t="n">
        <v>1</v>
      </c>
      <c r="F201" s="2" t="s">
        <v>459</v>
      </c>
      <c r="G201" s="1" t="n">
        <v>191840</v>
      </c>
      <c r="H201" s="1" t="n">
        <v>903197</v>
      </c>
      <c r="I201" s="2" t="s">
        <v>35</v>
      </c>
      <c r="J201" s="1" t="s">
        <v>36</v>
      </c>
      <c r="K201" s="1" t="s">
        <v>37</v>
      </c>
      <c r="L201" s="1" t="s">
        <v>460</v>
      </c>
      <c r="M201" s="1" t="s">
        <v>39</v>
      </c>
    </row>
    <row r="202" customFormat="false" ht="18.7" hidden="false" customHeight="true" outlineLevel="0" collapsed="false">
      <c r="A202" s="1" t="n">
        <v>201</v>
      </c>
      <c r="B202" s="1" t="s">
        <v>13</v>
      </c>
      <c r="C202" s="4" t="str">
        <f aca="false">HYPERLINK("https://mncourtfraud.com/file/raissa-2019-09.html.ots","raissa-2019-09.html.ots")</f>
        <v>raissa-2019-09.html.ots</v>
      </c>
      <c r="D202" s="4" t="str">
        <f aca="false">HYPERLINK("https://mncourtfraud.com/file/raissa-2019-09.html","raissa-2019-09.html")</f>
        <v>raissa-2019-09.html</v>
      </c>
      <c r="E202" s="1" t="n">
        <v>1</v>
      </c>
      <c r="F202" s="2" t="s">
        <v>461</v>
      </c>
      <c r="G202" s="1" t="n">
        <v>163884</v>
      </c>
      <c r="H202" s="1" t="n">
        <v>903195</v>
      </c>
      <c r="I202" s="2" t="s">
        <v>27</v>
      </c>
      <c r="J202" s="1" t="s">
        <v>28</v>
      </c>
      <c r="K202" s="1" t="s">
        <v>29</v>
      </c>
      <c r="L202" s="1" t="s">
        <v>462</v>
      </c>
      <c r="M202" s="1" t="s">
        <v>31</v>
      </c>
    </row>
    <row r="203" customFormat="false" ht="18.7" hidden="false" customHeight="true" outlineLevel="0" collapsed="false">
      <c r="A203" s="1" t="n">
        <v>202</v>
      </c>
      <c r="B203" s="1" t="s">
        <v>13</v>
      </c>
      <c r="C203" s="4" t="str">
        <f aca="false">HYPERLINK("https://mncourtfraud.com/file/raissa-2019-10.html.ots","raissa-2019-10.html.ots")</f>
        <v>raissa-2019-10.html.ots</v>
      </c>
      <c r="D203" s="4" t="str">
        <f aca="false">HYPERLINK("https://mncourtfraud.com/file/raissa-2019-10.html","raissa-2019-10.html")</f>
        <v>raissa-2019-10.html</v>
      </c>
      <c r="E203" s="1" t="n">
        <v>1</v>
      </c>
      <c r="F203" s="2" t="s">
        <v>463</v>
      </c>
      <c r="G203" s="1" t="n">
        <v>163625</v>
      </c>
      <c r="H203" s="1" t="n">
        <v>903197</v>
      </c>
      <c r="I203" s="2" t="s">
        <v>35</v>
      </c>
      <c r="J203" s="1" t="s">
        <v>36</v>
      </c>
      <c r="K203" s="1" t="s">
        <v>37</v>
      </c>
      <c r="L203" s="1" t="s">
        <v>464</v>
      </c>
      <c r="M203" s="1" t="s">
        <v>39</v>
      </c>
    </row>
    <row r="204" customFormat="false" ht="18.7" hidden="false" customHeight="true" outlineLevel="0" collapsed="false">
      <c r="A204" s="1" t="n">
        <v>203</v>
      </c>
      <c r="B204" s="1" t="s">
        <v>13</v>
      </c>
      <c r="C204" s="4" t="str">
        <f aca="false">HYPERLINK("https://mncourtfraud.com/file/raissa-2019-11.html.ots","raissa-2019-11.html.ots")</f>
        <v>raissa-2019-11.html.ots</v>
      </c>
      <c r="D204" s="4" t="str">
        <f aca="false">HYPERLINK("https://mncourtfraud.com/file/raissa-2019-11.html","raissa-2019-11.html")</f>
        <v>raissa-2019-11.html</v>
      </c>
      <c r="E204" s="1" t="n">
        <v>1</v>
      </c>
      <c r="F204" s="2" t="s">
        <v>465</v>
      </c>
      <c r="G204" s="1" t="n">
        <v>158224</v>
      </c>
      <c r="H204" s="1" t="n">
        <v>903197</v>
      </c>
      <c r="I204" s="2" t="s">
        <v>35</v>
      </c>
      <c r="J204" s="1" t="s">
        <v>36</v>
      </c>
      <c r="K204" s="1" t="s">
        <v>37</v>
      </c>
      <c r="L204" s="1" t="s">
        <v>466</v>
      </c>
      <c r="M204" s="1" t="s">
        <v>39</v>
      </c>
    </row>
    <row r="205" customFormat="false" ht="18.7" hidden="false" customHeight="true" outlineLevel="0" collapsed="false">
      <c r="A205" s="1" t="n">
        <v>204</v>
      </c>
      <c r="B205" s="1" t="s">
        <v>13</v>
      </c>
      <c r="C205" s="4" t="str">
        <f aca="false">HYPERLINK("https://mncourtfraud.com/file/raissa-2020-01.html.ots","raissa-2020-01.html.ots")</f>
        <v>raissa-2020-01.html.ots</v>
      </c>
      <c r="D205" s="4" t="str">
        <f aca="false">HYPERLINK("https://mncourtfraud.com/file/raissa-2020-01.html","raissa-2020-01.html")</f>
        <v>raissa-2020-01.html</v>
      </c>
      <c r="E205" s="1" t="n">
        <v>1</v>
      </c>
      <c r="F205" s="2" t="s">
        <v>467</v>
      </c>
      <c r="G205" s="1" t="n">
        <v>158961</v>
      </c>
      <c r="H205" s="1" t="n">
        <v>903195</v>
      </c>
      <c r="I205" s="2" t="s">
        <v>27</v>
      </c>
      <c r="J205" s="1" t="s">
        <v>28</v>
      </c>
      <c r="K205" s="1" t="s">
        <v>29</v>
      </c>
      <c r="L205" s="1" t="s">
        <v>468</v>
      </c>
      <c r="M205" s="1" t="s">
        <v>31</v>
      </c>
    </row>
    <row r="206" customFormat="false" ht="18.7" hidden="false" customHeight="true" outlineLevel="0" collapsed="false">
      <c r="A206" s="1" t="n">
        <v>205</v>
      </c>
      <c r="B206" s="1" t="s">
        <v>13</v>
      </c>
      <c r="C206" s="4" t="str">
        <f aca="false">HYPERLINK("https://mncourtfraud.com/file/raissa-2020-02.html.ots","raissa-2020-02.html.ots")</f>
        <v>raissa-2020-02.html.ots</v>
      </c>
      <c r="D206" s="4" t="str">
        <f aca="false">HYPERLINK("https://mncourtfraud.com/file/raissa-2020-02.html","raissa-2020-02.html")</f>
        <v>raissa-2020-02.html</v>
      </c>
      <c r="E206" s="1" t="n">
        <v>1</v>
      </c>
      <c r="F206" s="2" t="s">
        <v>469</v>
      </c>
      <c r="G206" s="1" t="n">
        <v>157138</v>
      </c>
      <c r="H206" s="1" t="n">
        <v>903197</v>
      </c>
      <c r="I206" s="2" t="s">
        <v>35</v>
      </c>
      <c r="J206" s="1" t="s">
        <v>36</v>
      </c>
      <c r="K206" s="1" t="s">
        <v>37</v>
      </c>
      <c r="L206" s="1" t="s">
        <v>470</v>
      </c>
      <c r="M206" s="1" t="s">
        <v>39</v>
      </c>
    </row>
    <row r="207" customFormat="false" ht="18.7" hidden="false" customHeight="true" outlineLevel="0" collapsed="false">
      <c r="A207" s="1" t="n">
        <v>206</v>
      </c>
      <c r="B207" s="1" t="s">
        <v>13</v>
      </c>
      <c r="C207" s="4" t="str">
        <f aca="false">HYPERLINK("https://mncourtfraud.com/file/raissa-2020-03.html.ots","raissa-2020-03.html.ots")</f>
        <v>raissa-2020-03.html.ots</v>
      </c>
      <c r="D207" s="4" t="str">
        <f aca="false">HYPERLINK("https://mncourtfraud.com/file/raissa-2020-03.html","raissa-2020-03.html")</f>
        <v>raissa-2020-03.html</v>
      </c>
      <c r="E207" s="1" t="n">
        <v>1</v>
      </c>
      <c r="F207" s="2" t="s">
        <v>471</v>
      </c>
      <c r="G207" s="1" t="n">
        <v>159163</v>
      </c>
      <c r="H207" s="1" t="n">
        <v>903195</v>
      </c>
      <c r="I207" s="2" t="s">
        <v>27</v>
      </c>
      <c r="J207" s="1" t="s">
        <v>28</v>
      </c>
      <c r="K207" s="1" t="s">
        <v>29</v>
      </c>
      <c r="L207" s="1" t="s">
        <v>472</v>
      </c>
      <c r="M207" s="1" t="s">
        <v>31</v>
      </c>
    </row>
    <row r="208" customFormat="false" ht="18.7" hidden="false" customHeight="true" outlineLevel="0" collapsed="false">
      <c r="A208" s="1" t="n">
        <v>207</v>
      </c>
      <c r="B208" s="1" t="s">
        <v>13</v>
      </c>
      <c r="C208" s="4" t="str">
        <f aca="false">HYPERLINK("https://mncourtfraud.com/file/raissa-2020-04.html.ots","raissa-2020-04.html.ots")</f>
        <v>raissa-2020-04.html.ots</v>
      </c>
      <c r="D208" s="4" t="str">
        <f aca="false">HYPERLINK("https://mncourtfraud.com/file/raissa-2020-04.html","raissa-2020-04.html")</f>
        <v>raissa-2020-04.html</v>
      </c>
      <c r="E208" s="1" t="n">
        <v>1</v>
      </c>
      <c r="F208" s="2" t="s">
        <v>473</v>
      </c>
      <c r="G208" s="1" t="n">
        <v>212779</v>
      </c>
      <c r="H208" s="1" t="n">
        <v>903219</v>
      </c>
      <c r="I208" s="2" t="s">
        <v>15</v>
      </c>
      <c r="J208" s="1" t="s">
        <v>16</v>
      </c>
      <c r="K208" s="1" t="s">
        <v>17</v>
      </c>
      <c r="L208" s="1" t="s">
        <v>474</v>
      </c>
      <c r="M208" s="1" t="s">
        <v>19</v>
      </c>
    </row>
    <row r="209" customFormat="false" ht="18.7" hidden="false" customHeight="true" outlineLevel="0" collapsed="false">
      <c r="A209" s="1" t="n">
        <v>208</v>
      </c>
      <c r="B209" s="1" t="s">
        <v>13</v>
      </c>
      <c r="C209" s="4" t="str">
        <f aca="false">HYPERLINK("https://mncourtfraud.com/file/raissa-2020-05.html.ots","raissa-2020-05.html.ots")</f>
        <v>raissa-2020-05.html.ots</v>
      </c>
      <c r="D209" s="4" t="str">
        <f aca="false">HYPERLINK("https://mncourtfraud.com/file/raissa-2020-05.html","raissa-2020-05.html")</f>
        <v>raissa-2020-05.html</v>
      </c>
      <c r="E209" s="1" t="n">
        <v>1</v>
      </c>
      <c r="F209" s="2" t="s">
        <v>475</v>
      </c>
      <c r="G209" s="1" t="n">
        <v>150712</v>
      </c>
      <c r="H209" s="1" t="n">
        <v>903219</v>
      </c>
      <c r="I209" s="2" t="s">
        <v>15</v>
      </c>
      <c r="J209" s="1" t="s">
        <v>16</v>
      </c>
      <c r="K209" s="1" t="s">
        <v>17</v>
      </c>
      <c r="L209" s="1" t="s">
        <v>476</v>
      </c>
      <c r="M209" s="1" t="s">
        <v>19</v>
      </c>
    </row>
    <row r="210" customFormat="false" ht="18.7" hidden="false" customHeight="true" outlineLevel="0" collapsed="false">
      <c r="A210" s="1" t="n">
        <v>209</v>
      </c>
      <c r="B210" s="1" t="s">
        <v>13</v>
      </c>
      <c r="C210" s="4" t="str">
        <f aca="false">HYPERLINK("https://mncourtfraud.com/file/raissa-2020-06.html.ots","raissa-2020-06.html.ots")</f>
        <v>raissa-2020-06.html.ots</v>
      </c>
      <c r="D210" s="4" t="str">
        <f aca="false">HYPERLINK("https://mncourtfraud.com/file/raissa-2020-06.html","raissa-2020-06.html")</f>
        <v>raissa-2020-06.html</v>
      </c>
      <c r="E210" s="1" t="n">
        <v>1</v>
      </c>
      <c r="F210" s="2" t="s">
        <v>477</v>
      </c>
      <c r="G210" s="1" t="n">
        <v>192835</v>
      </c>
      <c r="H210" s="1" t="n">
        <v>903219</v>
      </c>
      <c r="I210" s="2" t="s">
        <v>15</v>
      </c>
      <c r="J210" s="1" t="s">
        <v>16</v>
      </c>
      <c r="K210" s="1" t="s">
        <v>17</v>
      </c>
      <c r="L210" s="1" t="s">
        <v>478</v>
      </c>
      <c r="M210" s="1" t="s">
        <v>19</v>
      </c>
    </row>
    <row r="211" customFormat="false" ht="18.7" hidden="false" customHeight="true" outlineLevel="0" collapsed="false">
      <c r="A211" s="1" t="n">
        <v>210</v>
      </c>
      <c r="B211" s="1" t="s">
        <v>13</v>
      </c>
      <c r="C211" s="4" t="str">
        <f aca="false">HYPERLINK("https://mncourtfraud.com/file/raissa-2020-07.html.ots","raissa-2020-07.html.ots")</f>
        <v>raissa-2020-07.html.ots</v>
      </c>
      <c r="D211" s="4" t="str">
        <f aca="false">HYPERLINK("https://mncourtfraud.com/file/raissa-2020-07.html","raissa-2020-07.html")</f>
        <v>raissa-2020-07.html</v>
      </c>
      <c r="E211" s="1" t="n">
        <v>1</v>
      </c>
      <c r="F211" s="2" t="s">
        <v>479</v>
      </c>
      <c r="G211" s="1" t="n">
        <v>159449</v>
      </c>
      <c r="H211" s="1" t="n">
        <v>903197</v>
      </c>
      <c r="I211" s="2" t="s">
        <v>35</v>
      </c>
      <c r="J211" s="1" t="s">
        <v>36</v>
      </c>
      <c r="K211" s="1" t="s">
        <v>37</v>
      </c>
      <c r="L211" s="1" t="s">
        <v>480</v>
      </c>
      <c r="M211" s="1" t="s">
        <v>39</v>
      </c>
    </row>
    <row r="212" customFormat="false" ht="18.7" hidden="false" customHeight="true" outlineLevel="0" collapsed="false">
      <c r="A212" s="1" t="n">
        <v>211</v>
      </c>
      <c r="B212" s="1" t="s">
        <v>13</v>
      </c>
      <c r="C212" s="4" t="str">
        <f aca="false">HYPERLINK("https://mncourtfraud.com/file/raissa-2020-08.html.ots","raissa-2020-08.html.ots")</f>
        <v>raissa-2020-08.html.ots</v>
      </c>
      <c r="D212" s="4" t="str">
        <f aca="false">HYPERLINK("https://mncourtfraud.com/file/raissa-2020-08.html","raissa-2020-08.html")</f>
        <v>raissa-2020-08.html</v>
      </c>
      <c r="E212" s="1" t="n">
        <v>1</v>
      </c>
      <c r="F212" s="2" t="s">
        <v>481</v>
      </c>
      <c r="G212" s="1" t="n">
        <v>210650</v>
      </c>
      <c r="H212" s="1" t="n">
        <v>903219</v>
      </c>
      <c r="I212" s="2" t="s">
        <v>15</v>
      </c>
      <c r="J212" s="1" t="s">
        <v>16</v>
      </c>
      <c r="K212" s="1" t="s">
        <v>17</v>
      </c>
      <c r="L212" s="1" t="s">
        <v>482</v>
      </c>
      <c r="M212" s="1" t="s">
        <v>19</v>
      </c>
    </row>
    <row r="213" customFormat="false" ht="18.7" hidden="false" customHeight="true" outlineLevel="0" collapsed="false">
      <c r="A213" s="1" t="n">
        <v>212</v>
      </c>
      <c r="B213" s="1" t="s">
        <v>13</v>
      </c>
      <c r="C213" s="4" t="str">
        <f aca="false">HYPERLINK("https://mncourtfraud.com/file/raissa-2020-09.html.ots","raissa-2020-09.html.ots")</f>
        <v>raissa-2020-09.html.ots</v>
      </c>
      <c r="D213" s="4" t="str">
        <f aca="false">HYPERLINK("https://mncourtfraud.com/file/raissa-2020-09.html","raissa-2020-09.html")</f>
        <v>raissa-2020-09.html</v>
      </c>
      <c r="E213" s="1" t="n">
        <v>1</v>
      </c>
      <c r="F213" s="2" t="s">
        <v>483</v>
      </c>
      <c r="G213" s="1" t="n">
        <v>344197</v>
      </c>
      <c r="H213" s="1" t="n">
        <v>903197</v>
      </c>
      <c r="I213" s="2" t="s">
        <v>35</v>
      </c>
      <c r="J213" s="1" t="s">
        <v>36</v>
      </c>
      <c r="K213" s="1" t="s">
        <v>37</v>
      </c>
      <c r="L213" s="1" t="s">
        <v>484</v>
      </c>
      <c r="M213" s="1" t="s">
        <v>39</v>
      </c>
    </row>
    <row r="214" customFormat="false" ht="18.7" hidden="false" customHeight="true" outlineLevel="0" collapsed="false">
      <c r="A214" s="1" t="n">
        <v>213</v>
      </c>
      <c r="B214" s="1" t="s">
        <v>13</v>
      </c>
      <c r="C214" s="4" t="str">
        <f aca="false">HYPERLINK("https://mncourtfraud.com/file/raissa-2020-10.html.ots","raissa-2020-10.html.ots")</f>
        <v>raissa-2020-10.html.ots</v>
      </c>
      <c r="D214" s="4" t="str">
        <f aca="false">HYPERLINK("https://mncourtfraud.com/file/raissa-2020-10.html","raissa-2020-10.html")</f>
        <v>raissa-2020-10.html</v>
      </c>
      <c r="E214" s="1" t="n">
        <v>1</v>
      </c>
      <c r="F214" s="2" t="s">
        <v>485</v>
      </c>
      <c r="G214" s="1" t="n">
        <v>271504</v>
      </c>
      <c r="H214" s="1" t="n">
        <v>903188</v>
      </c>
      <c r="I214" s="2" t="s">
        <v>147</v>
      </c>
      <c r="J214" s="1" t="s">
        <v>148</v>
      </c>
      <c r="K214" s="1" t="s">
        <v>149</v>
      </c>
      <c r="L214" s="1" t="s">
        <v>486</v>
      </c>
      <c r="M214" s="1" t="s">
        <v>151</v>
      </c>
    </row>
    <row r="215" customFormat="false" ht="18.7" hidden="false" customHeight="true" outlineLevel="0" collapsed="false">
      <c r="A215" s="1" t="n">
        <v>214</v>
      </c>
      <c r="B215" s="1" t="s">
        <v>13</v>
      </c>
      <c r="C215" s="4" t="str">
        <f aca="false">HYPERLINK("https://mncourtfraud.com/file/raissa-2020-11.html.ots","raissa-2020-11.html.ots")</f>
        <v>raissa-2020-11.html.ots</v>
      </c>
      <c r="D215" s="4" t="str">
        <f aca="false">HYPERLINK("https://mncourtfraud.com/file/raissa-2020-11.html","raissa-2020-11.html")</f>
        <v>raissa-2020-11.html</v>
      </c>
      <c r="E215" s="1" t="n">
        <v>1</v>
      </c>
      <c r="F215" s="2" t="s">
        <v>487</v>
      </c>
      <c r="G215" s="1" t="n">
        <v>353383</v>
      </c>
      <c r="H215" s="1" t="n">
        <v>903195</v>
      </c>
      <c r="I215" s="2" t="s">
        <v>27</v>
      </c>
      <c r="J215" s="1" t="s">
        <v>28</v>
      </c>
      <c r="K215" s="1" t="s">
        <v>29</v>
      </c>
      <c r="L215" s="1" t="s">
        <v>488</v>
      </c>
      <c r="M215" s="1" t="s">
        <v>31</v>
      </c>
    </row>
    <row r="216" customFormat="false" ht="18.7" hidden="false" customHeight="true" outlineLevel="0" collapsed="false">
      <c r="A216" s="1" t="n">
        <v>215</v>
      </c>
      <c r="B216" s="1" t="s">
        <v>13</v>
      </c>
      <c r="C216" s="4" t="str">
        <f aca="false">HYPERLINK("https://mncourtfraud.com/file/raissa-2020-12.html.ots","raissa-2020-12.html.ots")</f>
        <v>raissa-2020-12.html.ots</v>
      </c>
      <c r="D216" s="4" t="str">
        <f aca="false">HYPERLINK("https://mncourtfraud.com/file/raissa-2020-12.html","raissa-2020-12.html")</f>
        <v>raissa-2020-12.html</v>
      </c>
      <c r="E216" s="1" t="n">
        <v>1</v>
      </c>
      <c r="F216" s="2" t="s">
        <v>489</v>
      </c>
      <c r="G216" s="1" t="n">
        <v>224421</v>
      </c>
      <c r="H216" s="1" t="n">
        <v>903219</v>
      </c>
      <c r="I216" s="2" t="s">
        <v>15</v>
      </c>
      <c r="J216" s="1" t="s">
        <v>16</v>
      </c>
      <c r="K216" s="1" t="s">
        <v>17</v>
      </c>
      <c r="L216" s="1" t="s">
        <v>490</v>
      </c>
      <c r="M216" s="1" t="s">
        <v>19</v>
      </c>
    </row>
    <row r="217" customFormat="false" ht="18.7" hidden="false" customHeight="true" outlineLevel="0" collapsed="false">
      <c r="A217" s="1" t="n">
        <v>216</v>
      </c>
      <c r="B217" s="1" t="s">
        <v>13</v>
      </c>
      <c r="C217" s="4" t="str">
        <f aca="false">HYPERLINK("https://mncourtfraud.com/file/raissa-2021-01.html.ots","raissa-2021-01.html.ots")</f>
        <v>raissa-2021-01.html.ots</v>
      </c>
      <c r="D217" s="4" t="str">
        <f aca="false">HYPERLINK("https://mncourtfraud.com/file/raissa-2021-01.html","raissa-2021-01.html")</f>
        <v>raissa-2021-01.html</v>
      </c>
      <c r="E217" s="1" t="n">
        <v>1</v>
      </c>
      <c r="F217" s="2" t="s">
        <v>491</v>
      </c>
      <c r="G217" s="1" t="n">
        <v>244168</v>
      </c>
      <c r="H217" s="1" t="n">
        <v>903219</v>
      </c>
      <c r="I217" s="2" t="s">
        <v>15</v>
      </c>
      <c r="J217" s="1" t="s">
        <v>16</v>
      </c>
      <c r="K217" s="1" t="s">
        <v>17</v>
      </c>
      <c r="L217" s="1" t="s">
        <v>492</v>
      </c>
      <c r="M217" s="1" t="s">
        <v>19</v>
      </c>
    </row>
    <row r="218" customFormat="false" ht="18.7" hidden="false" customHeight="true" outlineLevel="0" collapsed="false">
      <c r="A218" s="1" t="n">
        <v>217</v>
      </c>
      <c r="B218" s="1" t="s">
        <v>13</v>
      </c>
      <c r="C218" s="4" t="str">
        <f aca="false">HYPERLINK("https://mncourtfraud.com/file/raissa-2021-02.html.ots","raissa-2021-02.html.ots")</f>
        <v>raissa-2021-02.html.ots</v>
      </c>
      <c r="D218" s="4" t="str">
        <f aca="false">HYPERLINK("https://mncourtfraud.com/file/raissa-2021-02.html","raissa-2021-02.html")</f>
        <v>raissa-2021-02.html</v>
      </c>
      <c r="E218" s="1" t="n">
        <v>1</v>
      </c>
      <c r="F218" s="2" t="s">
        <v>493</v>
      </c>
      <c r="G218" s="1" t="n">
        <v>286782</v>
      </c>
      <c r="H218" s="1" t="n">
        <v>903188</v>
      </c>
      <c r="I218" s="2" t="s">
        <v>147</v>
      </c>
      <c r="J218" s="1" t="s">
        <v>148</v>
      </c>
      <c r="K218" s="1" t="s">
        <v>149</v>
      </c>
      <c r="L218" s="1" t="s">
        <v>494</v>
      </c>
      <c r="M218" s="1" t="s">
        <v>151</v>
      </c>
    </row>
    <row r="219" customFormat="false" ht="18.7" hidden="false" customHeight="true" outlineLevel="0" collapsed="false">
      <c r="A219" s="1" t="n">
        <v>218</v>
      </c>
      <c r="B219" s="1" t="s">
        <v>13</v>
      </c>
      <c r="C219" s="4" t="str">
        <f aca="false">HYPERLINK("https://mncourtfraud.com/file/raissa-2021-03.html.ots","raissa-2021-03.html.ots")</f>
        <v>raissa-2021-03.html.ots</v>
      </c>
      <c r="D219" s="4" t="str">
        <f aca="false">HYPERLINK("https://mncourtfraud.com/file/raissa-2021-03.html","raissa-2021-03.html")</f>
        <v>raissa-2021-03.html</v>
      </c>
      <c r="E219" s="1" t="n">
        <v>1</v>
      </c>
      <c r="F219" s="2" t="s">
        <v>495</v>
      </c>
      <c r="G219" s="1" t="n">
        <v>275389</v>
      </c>
      <c r="H219" s="1" t="n">
        <v>903188</v>
      </c>
      <c r="I219" s="2" t="s">
        <v>147</v>
      </c>
      <c r="J219" s="1" t="s">
        <v>148</v>
      </c>
      <c r="K219" s="1" t="s">
        <v>149</v>
      </c>
      <c r="L219" s="1" t="s">
        <v>496</v>
      </c>
      <c r="M219" s="1" t="s">
        <v>151</v>
      </c>
    </row>
    <row r="220" customFormat="false" ht="18.7" hidden="false" customHeight="true" outlineLevel="0" collapsed="false">
      <c r="A220" s="1" t="n">
        <v>219</v>
      </c>
      <c r="B220" s="1" t="s">
        <v>13</v>
      </c>
      <c r="C220" s="4" t="str">
        <f aca="false">HYPERLINK("https://mncourtfraud.com/file/raissa-2021-04.html.ots","raissa-2021-04.html.ots")</f>
        <v>raissa-2021-04.html.ots</v>
      </c>
      <c r="D220" s="4" t="str">
        <f aca="false">HYPERLINK("https://mncourtfraud.com/file/raissa-2021-04.html","raissa-2021-04.html")</f>
        <v>raissa-2021-04.html</v>
      </c>
      <c r="E220" s="1" t="n">
        <v>1</v>
      </c>
      <c r="F220" s="2" t="s">
        <v>497</v>
      </c>
      <c r="G220" s="1" t="n">
        <v>274403</v>
      </c>
      <c r="H220" s="1" t="n">
        <v>903188</v>
      </c>
      <c r="I220" s="2" t="s">
        <v>147</v>
      </c>
      <c r="J220" s="1" t="s">
        <v>148</v>
      </c>
      <c r="K220" s="1" t="s">
        <v>149</v>
      </c>
      <c r="L220" s="1" t="s">
        <v>498</v>
      </c>
      <c r="M220" s="1" t="s">
        <v>151</v>
      </c>
    </row>
    <row r="221" customFormat="false" ht="18.7" hidden="false" customHeight="true" outlineLevel="0" collapsed="false">
      <c r="A221" s="1" t="n">
        <v>220</v>
      </c>
      <c r="B221" s="1" t="s">
        <v>13</v>
      </c>
      <c r="C221" s="4" t="str">
        <f aca="false">HYPERLINK("https://mncourtfraud.com/file/raissa-2021-05.html.ots","raissa-2021-05.html.ots")</f>
        <v>raissa-2021-05.html.ots</v>
      </c>
      <c r="D221" s="4" t="str">
        <f aca="false">HYPERLINK("https://mncourtfraud.com/file/raissa-2021-05.html","raissa-2021-05.html")</f>
        <v>raissa-2021-05.html</v>
      </c>
      <c r="E221" s="1" t="n">
        <v>1</v>
      </c>
      <c r="F221" s="2" t="s">
        <v>499</v>
      </c>
      <c r="G221" s="1" t="n">
        <v>277083</v>
      </c>
      <c r="H221" s="1" t="n">
        <v>903195</v>
      </c>
      <c r="I221" s="2" t="s">
        <v>27</v>
      </c>
      <c r="J221" s="1" t="s">
        <v>28</v>
      </c>
      <c r="K221" s="1" t="s">
        <v>29</v>
      </c>
      <c r="L221" s="1" t="s">
        <v>500</v>
      </c>
      <c r="M221" s="1" t="s">
        <v>31</v>
      </c>
    </row>
    <row r="222" customFormat="false" ht="18.7" hidden="false" customHeight="true" outlineLevel="0" collapsed="false">
      <c r="A222" s="1" t="n">
        <v>221</v>
      </c>
      <c r="B222" s="1" t="s">
        <v>13</v>
      </c>
      <c r="C222" s="4" t="str">
        <f aca="false">HYPERLINK("https://mncourtfraud.com/file/raissa-2021-06.html.ots","raissa-2021-06.html.ots")</f>
        <v>raissa-2021-06.html.ots</v>
      </c>
      <c r="D222" s="4" t="str">
        <f aca="false">HYPERLINK("https://mncourtfraud.com/file/raissa-2021-06.html","raissa-2021-06.html")</f>
        <v>raissa-2021-06.html</v>
      </c>
      <c r="E222" s="1" t="n">
        <v>1</v>
      </c>
      <c r="F222" s="2" t="s">
        <v>501</v>
      </c>
      <c r="G222" s="1" t="n">
        <v>192238</v>
      </c>
      <c r="H222" s="1" t="n">
        <v>903219</v>
      </c>
      <c r="I222" s="2" t="s">
        <v>15</v>
      </c>
      <c r="J222" s="1" t="s">
        <v>16</v>
      </c>
      <c r="K222" s="1" t="s">
        <v>17</v>
      </c>
      <c r="L222" s="1" t="s">
        <v>502</v>
      </c>
      <c r="M222" s="1" t="s">
        <v>19</v>
      </c>
    </row>
    <row r="223" customFormat="false" ht="18.7" hidden="false" customHeight="true" outlineLevel="0" collapsed="false">
      <c r="A223" s="1" t="n">
        <v>222</v>
      </c>
      <c r="B223" s="1" t="s">
        <v>13</v>
      </c>
      <c r="C223" s="4" t="str">
        <f aca="false">HYPERLINK("https://mncourtfraud.com/file/raissa-2021-07.html.ots","raissa-2021-07.html.ots")</f>
        <v>raissa-2021-07.html.ots</v>
      </c>
      <c r="D223" s="4" t="str">
        <f aca="false">HYPERLINK("https://mncourtfraud.com/file/raissa-2021-07.html","raissa-2021-07.html")</f>
        <v>raissa-2021-07.html</v>
      </c>
      <c r="E223" s="1" t="n">
        <v>1</v>
      </c>
      <c r="F223" s="2" t="s">
        <v>503</v>
      </c>
      <c r="G223" s="1" t="n">
        <v>240339</v>
      </c>
      <c r="H223" s="1" t="n">
        <v>903188</v>
      </c>
      <c r="I223" s="2" t="s">
        <v>147</v>
      </c>
      <c r="J223" s="1" t="s">
        <v>148</v>
      </c>
      <c r="K223" s="1" t="s">
        <v>149</v>
      </c>
      <c r="L223" s="1" t="s">
        <v>504</v>
      </c>
      <c r="M223" s="1" t="s">
        <v>151</v>
      </c>
    </row>
    <row r="224" customFormat="false" ht="18.7" hidden="false" customHeight="true" outlineLevel="0" collapsed="false">
      <c r="A224" s="1" t="n">
        <v>223</v>
      </c>
      <c r="B224" s="1" t="s">
        <v>13</v>
      </c>
      <c r="C224" s="4" t="str">
        <f aca="false">HYPERLINK("https://mncourtfraud.com/file/raissa-2021-08.html.ots","raissa-2021-08.html.ots")</f>
        <v>raissa-2021-08.html.ots</v>
      </c>
      <c r="D224" s="4" t="str">
        <f aca="false">HYPERLINK("https://mncourtfraud.com/file/raissa-2021-08.html","raissa-2021-08.html")</f>
        <v>raissa-2021-08.html</v>
      </c>
      <c r="E224" s="1" t="n">
        <v>1</v>
      </c>
      <c r="F224" s="2" t="s">
        <v>505</v>
      </c>
      <c r="G224" s="1" t="n">
        <v>169028</v>
      </c>
      <c r="H224" s="1" t="n">
        <v>903188</v>
      </c>
      <c r="I224" s="2" t="s">
        <v>147</v>
      </c>
      <c r="J224" s="1" t="s">
        <v>148</v>
      </c>
      <c r="K224" s="1" t="s">
        <v>149</v>
      </c>
      <c r="L224" s="1" t="s">
        <v>506</v>
      </c>
      <c r="M224" s="1" t="s">
        <v>151</v>
      </c>
    </row>
    <row r="225" customFormat="false" ht="18.7" hidden="false" customHeight="true" outlineLevel="0" collapsed="false">
      <c r="A225" s="1" t="n">
        <v>224</v>
      </c>
      <c r="B225" s="1" t="s">
        <v>13</v>
      </c>
      <c r="C225" s="4" t="str">
        <f aca="false">HYPERLINK("https://mncourtfraud.com/file/raissa-2021-09.html.ots","raissa-2021-09.html.ots")</f>
        <v>raissa-2021-09.html.ots</v>
      </c>
      <c r="D225" s="4" t="str">
        <f aca="false">HYPERLINK("https://mncourtfraud.com/file/raissa-2021-09.html","raissa-2021-09.html")</f>
        <v>raissa-2021-09.html</v>
      </c>
      <c r="E225" s="1" t="n">
        <v>1</v>
      </c>
      <c r="F225" s="2" t="s">
        <v>507</v>
      </c>
      <c r="G225" s="1" t="n">
        <v>350488</v>
      </c>
      <c r="H225" s="1" t="n">
        <v>903188</v>
      </c>
      <c r="I225" s="2" t="s">
        <v>147</v>
      </c>
      <c r="J225" s="1" t="s">
        <v>148</v>
      </c>
      <c r="K225" s="1" t="s">
        <v>149</v>
      </c>
      <c r="L225" s="1" t="s">
        <v>508</v>
      </c>
      <c r="M225" s="1" t="s">
        <v>151</v>
      </c>
    </row>
    <row r="226" customFormat="false" ht="18.7" hidden="false" customHeight="true" outlineLevel="0" collapsed="false">
      <c r="A226" s="1" t="n">
        <v>225</v>
      </c>
      <c r="B226" s="1" t="s">
        <v>13</v>
      </c>
      <c r="C226" s="4" t="str">
        <f aca="false">HYPERLINK("https://mncourtfraud.com/file/raissa-2021-10.html.ots","raissa-2021-10.html.ots")</f>
        <v>raissa-2021-10.html.ots</v>
      </c>
      <c r="D226" s="4" t="str">
        <f aca="false">HYPERLINK("https://mncourtfraud.com/file/raissa-2021-10.html","raissa-2021-10.html")</f>
        <v>raissa-2021-10.html</v>
      </c>
      <c r="E226" s="1" t="n">
        <v>1</v>
      </c>
      <c r="F226" s="2" t="s">
        <v>509</v>
      </c>
      <c r="G226" s="1" t="n">
        <v>259472</v>
      </c>
      <c r="H226" s="1" t="n">
        <v>903195</v>
      </c>
      <c r="I226" s="2" t="s">
        <v>27</v>
      </c>
      <c r="J226" s="1" t="s">
        <v>28</v>
      </c>
      <c r="K226" s="1" t="s">
        <v>29</v>
      </c>
      <c r="L226" s="1" t="s">
        <v>510</v>
      </c>
      <c r="M226" s="1" t="s">
        <v>31</v>
      </c>
    </row>
    <row r="227" customFormat="false" ht="18.7" hidden="false" customHeight="true" outlineLevel="0" collapsed="false">
      <c r="A227" s="1" t="n">
        <v>226</v>
      </c>
      <c r="B227" s="1" t="s">
        <v>13</v>
      </c>
      <c r="C227" s="4" t="str">
        <f aca="false">HYPERLINK("https://mncourtfraud.com/file/raissa-2021-11.html.ots","raissa-2021-11.html.ots")</f>
        <v>raissa-2021-11.html.ots</v>
      </c>
      <c r="D227" s="4" t="str">
        <f aca="false">HYPERLINK("https://mncourtfraud.com/file/raissa-2021-11.html","raissa-2021-11.html")</f>
        <v>raissa-2021-11.html</v>
      </c>
      <c r="E227" s="1" t="n">
        <v>1</v>
      </c>
      <c r="F227" s="2" t="s">
        <v>511</v>
      </c>
      <c r="G227" s="1" t="n">
        <v>371720</v>
      </c>
      <c r="H227" s="1" t="n">
        <v>903219</v>
      </c>
      <c r="I227" s="2" t="s">
        <v>15</v>
      </c>
      <c r="J227" s="1" t="s">
        <v>16</v>
      </c>
      <c r="K227" s="1" t="s">
        <v>17</v>
      </c>
      <c r="L227" s="1" t="s">
        <v>512</v>
      </c>
      <c r="M227" s="1" t="s">
        <v>19</v>
      </c>
    </row>
    <row r="228" customFormat="false" ht="18.7" hidden="false" customHeight="true" outlineLevel="0" collapsed="false">
      <c r="A228" s="1" t="n">
        <v>227</v>
      </c>
      <c r="B228" s="1" t="s">
        <v>13</v>
      </c>
      <c r="C228" s="4" t="str">
        <f aca="false">HYPERLINK("https://mncourtfraud.com/file/raissa-2021-12.html.ots","raissa-2021-12.html.ots")</f>
        <v>raissa-2021-12.html.ots</v>
      </c>
      <c r="D228" s="4" t="str">
        <f aca="false">HYPERLINK("https://mncourtfraud.com/file/raissa-2021-12.html","raissa-2021-12.html")</f>
        <v>raissa-2021-12.html</v>
      </c>
      <c r="E228" s="1" t="n">
        <v>1</v>
      </c>
      <c r="F228" s="2" t="s">
        <v>513</v>
      </c>
      <c r="G228" s="1" t="n">
        <v>271722</v>
      </c>
      <c r="H228" s="1" t="n">
        <v>903195</v>
      </c>
      <c r="I228" s="2" t="s">
        <v>27</v>
      </c>
      <c r="J228" s="1" t="s">
        <v>28</v>
      </c>
      <c r="K228" s="1" t="s">
        <v>29</v>
      </c>
      <c r="L228" s="1" t="s">
        <v>514</v>
      </c>
      <c r="M228" s="1" t="s">
        <v>31</v>
      </c>
    </row>
    <row r="229" customFormat="false" ht="18.7" hidden="false" customHeight="true" outlineLevel="0" collapsed="false">
      <c r="A229" s="1" t="n">
        <v>228</v>
      </c>
      <c r="B229" s="1" t="s">
        <v>13</v>
      </c>
      <c r="C229" s="4" t="str">
        <f aca="false">HYPERLINK("https://mncourtfraud.com/file/raissa-2022-01.html.ots","raissa-2022-01.html.ots")</f>
        <v>raissa-2022-01.html.ots</v>
      </c>
      <c r="D229" s="4" t="str">
        <f aca="false">HYPERLINK("https://mncourtfraud.com/file/raissa-2022-01.html","raissa-2022-01.html")</f>
        <v>raissa-2022-01.html</v>
      </c>
      <c r="E229" s="1" t="n">
        <v>1</v>
      </c>
      <c r="F229" s="2" t="s">
        <v>515</v>
      </c>
      <c r="G229" s="1" t="n">
        <v>238976</v>
      </c>
      <c r="H229" s="1" t="n">
        <v>903195</v>
      </c>
      <c r="I229" s="2" t="s">
        <v>27</v>
      </c>
      <c r="J229" s="1" t="s">
        <v>28</v>
      </c>
      <c r="K229" s="1" t="s">
        <v>29</v>
      </c>
      <c r="L229" s="1" t="s">
        <v>516</v>
      </c>
      <c r="M229" s="1" t="s">
        <v>31</v>
      </c>
    </row>
    <row r="230" customFormat="false" ht="18.7" hidden="false" customHeight="true" outlineLevel="0" collapsed="false">
      <c r="A230" s="1" t="n">
        <v>229</v>
      </c>
      <c r="B230" s="1" t="s">
        <v>13</v>
      </c>
      <c r="C230" s="4" t="str">
        <f aca="false">HYPERLINK("https://mncourtfraud.com/file/raissa-2022-02.html.ots","raissa-2022-02.html.ots")</f>
        <v>raissa-2022-02.html.ots</v>
      </c>
      <c r="D230" s="4" t="str">
        <f aca="false">HYPERLINK("https://mncourtfraud.com/file/raissa-2022-02.html","raissa-2022-02.html")</f>
        <v>raissa-2022-02.html</v>
      </c>
      <c r="E230" s="1" t="n">
        <v>1</v>
      </c>
      <c r="F230" s="2" t="s">
        <v>517</v>
      </c>
      <c r="G230" s="1" t="n">
        <v>269663</v>
      </c>
      <c r="H230" s="1" t="n">
        <v>903219</v>
      </c>
      <c r="I230" s="2" t="s">
        <v>15</v>
      </c>
      <c r="J230" s="1" t="s">
        <v>16</v>
      </c>
      <c r="K230" s="1" t="s">
        <v>17</v>
      </c>
      <c r="L230" s="1" t="s">
        <v>518</v>
      </c>
      <c r="M230" s="1" t="s">
        <v>19</v>
      </c>
    </row>
    <row r="231" customFormat="false" ht="18.7" hidden="false" customHeight="true" outlineLevel="0" collapsed="false">
      <c r="A231" s="1" t="n">
        <v>230</v>
      </c>
      <c r="B231" s="1" t="s">
        <v>13</v>
      </c>
      <c r="C231" s="4" t="str">
        <f aca="false">HYPERLINK("https://mncourtfraud.com/file/raissa-2022-03.html.ots","raissa-2022-03.html.ots")</f>
        <v>raissa-2022-03.html.ots</v>
      </c>
      <c r="D231" s="4" t="str">
        <f aca="false">HYPERLINK("https://mncourtfraud.com/file/raissa-2022-03.html","raissa-2022-03.html")</f>
        <v>raissa-2022-03.html</v>
      </c>
      <c r="E231" s="1" t="n">
        <v>1</v>
      </c>
      <c r="F231" s="2" t="s">
        <v>519</v>
      </c>
      <c r="G231" s="1" t="n">
        <v>266500</v>
      </c>
      <c r="H231" s="1" t="n">
        <v>903188</v>
      </c>
      <c r="I231" s="2" t="s">
        <v>147</v>
      </c>
      <c r="J231" s="1" t="s">
        <v>148</v>
      </c>
      <c r="K231" s="1" t="s">
        <v>149</v>
      </c>
      <c r="L231" s="1" t="s">
        <v>520</v>
      </c>
      <c r="M231" s="1" t="s">
        <v>151</v>
      </c>
    </row>
    <row r="232" customFormat="false" ht="18.7" hidden="false" customHeight="true" outlineLevel="0" collapsed="false">
      <c r="A232" s="1" t="n">
        <v>231</v>
      </c>
      <c r="B232" s="1" t="s">
        <v>13</v>
      </c>
      <c r="C232" s="4" t="str">
        <f aca="false">HYPERLINK("https://mncourtfraud.com/file/raissa-2022-04.html.ots","raissa-2022-04.html.ots")</f>
        <v>raissa-2022-04.html.ots</v>
      </c>
      <c r="D232" s="4" t="str">
        <f aca="false">HYPERLINK("https://mncourtfraud.com/file/raissa-2022-04.html","raissa-2022-04.html")</f>
        <v>raissa-2022-04.html</v>
      </c>
      <c r="E232" s="1" t="n">
        <v>1</v>
      </c>
      <c r="F232" s="2" t="s">
        <v>521</v>
      </c>
      <c r="G232" s="1" t="n">
        <v>420067</v>
      </c>
      <c r="H232" s="1" t="n">
        <v>903219</v>
      </c>
      <c r="I232" s="2" t="s">
        <v>15</v>
      </c>
      <c r="J232" s="1" t="s">
        <v>16</v>
      </c>
      <c r="K232" s="1" t="s">
        <v>17</v>
      </c>
      <c r="L232" s="1" t="s">
        <v>522</v>
      </c>
      <c r="M232" s="1" t="s">
        <v>19</v>
      </c>
    </row>
    <row r="233" customFormat="false" ht="18.7" hidden="false" customHeight="true" outlineLevel="0" collapsed="false">
      <c r="A233" s="1" t="n">
        <v>232</v>
      </c>
      <c r="B233" s="1" t="s">
        <v>13</v>
      </c>
      <c r="C233" s="4" t="str">
        <f aca="false">HYPERLINK("https://mncourtfraud.com/file/raissa-2022-05.html.ots","raissa-2022-05.html.ots")</f>
        <v>raissa-2022-05.html.ots</v>
      </c>
      <c r="D233" s="4" t="str">
        <f aca="false">HYPERLINK("https://mncourtfraud.com/file/raissa-2022-05.html","raissa-2022-05.html")</f>
        <v>raissa-2022-05.html</v>
      </c>
      <c r="E233" s="1" t="n">
        <v>1</v>
      </c>
      <c r="F233" s="2" t="s">
        <v>523</v>
      </c>
      <c r="G233" s="1" t="n">
        <v>419271</v>
      </c>
      <c r="H233" s="1" t="n">
        <v>903195</v>
      </c>
      <c r="I233" s="2" t="s">
        <v>27</v>
      </c>
      <c r="J233" s="1" t="s">
        <v>28</v>
      </c>
      <c r="K233" s="1" t="s">
        <v>29</v>
      </c>
      <c r="L233" s="1" t="s">
        <v>524</v>
      </c>
      <c r="M233" s="1" t="s">
        <v>31</v>
      </c>
    </row>
    <row r="234" customFormat="false" ht="18.7" hidden="false" customHeight="true" outlineLevel="0" collapsed="false">
      <c r="A234" s="1" t="n">
        <v>233</v>
      </c>
      <c r="B234" s="1" t="s">
        <v>13</v>
      </c>
      <c r="C234" s="4" t="str">
        <f aca="false">HYPERLINK("https://mncourtfraud.com/file/raissa-2022-06.html.ots","raissa-2022-06.html.ots")</f>
        <v>raissa-2022-06.html.ots</v>
      </c>
      <c r="D234" s="4" t="str">
        <f aca="false">HYPERLINK("https://mncourtfraud.com/file/raissa-2022-06.html","raissa-2022-06.html")</f>
        <v>raissa-2022-06.html</v>
      </c>
      <c r="E234" s="1" t="n">
        <v>1</v>
      </c>
      <c r="F234" s="2" t="s">
        <v>525</v>
      </c>
      <c r="G234" s="1" t="n">
        <v>390601</v>
      </c>
      <c r="H234" s="1" t="n">
        <v>903188</v>
      </c>
      <c r="I234" s="2" t="s">
        <v>147</v>
      </c>
      <c r="J234" s="1" t="s">
        <v>148</v>
      </c>
      <c r="K234" s="1" t="s">
        <v>149</v>
      </c>
      <c r="L234" s="1" t="s">
        <v>526</v>
      </c>
      <c r="M234" s="1" t="s">
        <v>151</v>
      </c>
    </row>
    <row r="235" customFormat="false" ht="18.7" hidden="false" customHeight="true" outlineLevel="0" collapsed="false">
      <c r="A235" s="1" t="n">
        <v>234</v>
      </c>
      <c r="B235" s="1" t="s">
        <v>13</v>
      </c>
      <c r="C235" s="4" t="str">
        <f aca="false">HYPERLINK("https://mncourtfraud.com/file/raissa-2022-07.html.ots","raissa-2022-07.html.ots")</f>
        <v>raissa-2022-07.html.ots</v>
      </c>
      <c r="D235" s="4" t="str">
        <f aca="false">HYPERLINK("https://mncourtfraud.com/file/raissa-2022-07.html","raissa-2022-07.html")</f>
        <v>raissa-2022-07.html</v>
      </c>
      <c r="E235" s="1" t="n">
        <v>1</v>
      </c>
      <c r="F235" s="2" t="s">
        <v>527</v>
      </c>
      <c r="G235" s="1" t="n">
        <v>455077</v>
      </c>
      <c r="H235" s="1" t="n">
        <v>903219</v>
      </c>
      <c r="I235" s="2" t="s">
        <v>15</v>
      </c>
      <c r="J235" s="1" t="s">
        <v>16</v>
      </c>
      <c r="K235" s="1" t="s">
        <v>17</v>
      </c>
      <c r="L235" s="1" t="s">
        <v>528</v>
      </c>
      <c r="M235" s="1" t="s">
        <v>19</v>
      </c>
    </row>
    <row r="236" customFormat="false" ht="18.7" hidden="false" customHeight="true" outlineLevel="0" collapsed="false">
      <c r="A236" s="1" t="n">
        <v>235</v>
      </c>
      <c r="B236" s="1" t="s">
        <v>13</v>
      </c>
      <c r="C236" s="4" t="str">
        <f aca="false">HYPERLINK("https://mncourtfraud.com/file/raissa-2022-08.html.ots","raissa-2022-08.html.ots")</f>
        <v>raissa-2022-08.html.ots</v>
      </c>
      <c r="D236" s="4" t="str">
        <f aca="false">HYPERLINK("https://mncourtfraud.com/file/raissa-2022-08.html","raissa-2022-08.html")</f>
        <v>raissa-2022-08.html</v>
      </c>
      <c r="E236" s="1" t="n">
        <v>1</v>
      </c>
      <c r="F236" s="2" t="s">
        <v>529</v>
      </c>
      <c r="G236" s="1" t="n">
        <v>446313</v>
      </c>
      <c r="H236" s="1" t="n">
        <v>903219</v>
      </c>
      <c r="I236" s="2" t="s">
        <v>15</v>
      </c>
      <c r="J236" s="1" t="s">
        <v>16</v>
      </c>
      <c r="K236" s="1" t="s">
        <v>17</v>
      </c>
      <c r="L236" s="1" t="s">
        <v>530</v>
      </c>
      <c r="M236" s="1" t="s">
        <v>19</v>
      </c>
    </row>
    <row r="237" customFormat="false" ht="18.7" hidden="false" customHeight="true" outlineLevel="0" collapsed="false">
      <c r="A237" s="1" t="n">
        <v>236</v>
      </c>
      <c r="B237" s="1" t="s">
        <v>13</v>
      </c>
      <c r="C237" s="4" t="str">
        <f aca="false">HYPERLINK("https://mncourtfraud.com/file/raissa-2022-09.html.ots","raissa-2022-09.html.ots")</f>
        <v>raissa-2022-09.html.ots</v>
      </c>
      <c r="D237" s="4" t="str">
        <f aca="false">HYPERLINK("https://mncourtfraud.com/file/raissa-2022-09.html","raissa-2022-09.html")</f>
        <v>raissa-2022-09.html</v>
      </c>
      <c r="E237" s="1" t="n">
        <v>1</v>
      </c>
      <c r="F237" s="2" t="s">
        <v>531</v>
      </c>
      <c r="G237" s="1" t="n">
        <v>694635</v>
      </c>
      <c r="H237" s="1" t="n">
        <v>903219</v>
      </c>
      <c r="I237" s="2" t="s">
        <v>15</v>
      </c>
      <c r="J237" s="1" t="s">
        <v>16</v>
      </c>
      <c r="K237" s="1" t="s">
        <v>17</v>
      </c>
      <c r="L237" s="1" t="s">
        <v>532</v>
      </c>
      <c r="M237" s="1" t="s">
        <v>19</v>
      </c>
    </row>
    <row r="238" customFormat="false" ht="18.7" hidden="false" customHeight="true" outlineLevel="0" collapsed="false">
      <c r="A238" s="1" t="n">
        <v>237</v>
      </c>
      <c r="B238" s="1" t="s">
        <v>13</v>
      </c>
      <c r="C238" s="4" t="str">
        <f aca="false">HYPERLINK("https://mncourtfraud.com/file/raissa-2022-10.html.ots","raissa-2022-10.html.ots")</f>
        <v>raissa-2022-10.html.ots</v>
      </c>
      <c r="D238" s="4" t="str">
        <f aca="false">HYPERLINK("https://mncourtfraud.com/file/raissa-2022-10.html","raissa-2022-10.html")</f>
        <v>raissa-2022-10.html</v>
      </c>
      <c r="E238" s="1" t="n">
        <v>1</v>
      </c>
      <c r="F238" s="2" t="s">
        <v>533</v>
      </c>
      <c r="G238" s="1" t="n">
        <v>855845</v>
      </c>
      <c r="H238" s="1" t="n">
        <v>903219</v>
      </c>
      <c r="I238" s="2" t="s">
        <v>15</v>
      </c>
      <c r="J238" s="1" t="s">
        <v>16</v>
      </c>
      <c r="K238" s="1" t="s">
        <v>17</v>
      </c>
      <c r="L238" s="1" t="s">
        <v>534</v>
      </c>
      <c r="M238" s="1" t="s">
        <v>19</v>
      </c>
    </row>
    <row r="239" customFormat="false" ht="18.7" hidden="false" customHeight="true" outlineLevel="0" collapsed="false">
      <c r="A239" s="1" t="n">
        <v>238</v>
      </c>
      <c r="B239" s="1" t="s">
        <v>13</v>
      </c>
      <c r="C239" s="4" t="str">
        <f aca="false">HYPERLINK("https://mncourtfraud.com/file/raissa-2022-11.html.ots","raissa-2022-11.html.ots")</f>
        <v>raissa-2022-11.html.ots</v>
      </c>
      <c r="D239" s="4" t="str">
        <f aca="false">HYPERLINK("https://mncourtfraud.com/file/raissa-2022-11.html","raissa-2022-11.html")</f>
        <v>raissa-2022-11.html</v>
      </c>
      <c r="E239" s="1" t="n">
        <v>1</v>
      </c>
      <c r="F239" s="2" t="s">
        <v>535</v>
      </c>
      <c r="G239" s="1" t="n">
        <v>754453</v>
      </c>
      <c r="H239" s="1" t="n">
        <v>903195</v>
      </c>
      <c r="I239" s="2" t="s">
        <v>27</v>
      </c>
      <c r="J239" s="1" t="s">
        <v>28</v>
      </c>
      <c r="K239" s="1" t="s">
        <v>29</v>
      </c>
      <c r="L239" s="1" t="s">
        <v>536</v>
      </c>
      <c r="M239" s="1" t="s">
        <v>31</v>
      </c>
    </row>
    <row r="240" customFormat="false" ht="18.7" hidden="false" customHeight="true" outlineLevel="0" collapsed="false">
      <c r="A240" s="1" t="n">
        <v>239</v>
      </c>
      <c r="B240" s="1" t="s">
        <v>13</v>
      </c>
      <c r="C240" s="4" t="str">
        <f aca="false">HYPERLINK("https://mncourtfraud.com/file/raissa-2022-12.html.ots","raissa-2022-12.html.ots")</f>
        <v>raissa-2022-12.html.ots</v>
      </c>
      <c r="D240" s="4" t="str">
        <f aca="false">HYPERLINK("https://mncourtfraud.com/file/raissa-2022-12.html","raissa-2022-12.html")</f>
        <v>raissa-2022-12.html</v>
      </c>
      <c r="E240" s="1" t="n">
        <v>1</v>
      </c>
      <c r="F240" s="2" t="s">
        <v>537</v>
      </c>
      <c r="G240" s="1" t="n">
        <v>703022</v>
      </c>
      <c r="H240" s="1" t="n">
        <v>903188</v>
      </c>
      <c r="I240" s="2" t="s">
        <v>147</v>
      </c>
      <c r="J240" s="1" t="s">
        <v>148</v>
      </c>
      <c r="K240" s="1" t="s">
        <v>149</v>
      </c>
      <c r="L240" s="1" t="s">
        <v>538</v>
      </c>
      <c r="M240" s="1" t="s">
        <v>151</v>
      </c>
    </row>
    <row r="241" customFormat="false" ht="18.7" hidden="false" customHeight="true" outlineLevel="0" collapsed="false">
      <c r="A241" s="1" t="n">
        <v>240</v>
      </c>
      <c r="B241" s="1" t="s">
        <v>13</v>
      </c>
      <c r="C241" s="4" t="str">
        <f aca="false">HYPERLINK("https://mncourtfraud.com/file/raissa-2023-01.html.ots","raissa-2023-01.html.ots")</f>
        <v>raissa-2023-01.html.ots</v>
      </c>
      <c r="D241" s="4" t="str">
        <f aca="false">HYPERLINK("https://mncourtfraud.com/file/raissa-2023-01.html","raissa-2023-01.html")</f>
        <v>raissa-2023-01.html</v>
      </c>
      <c r="E241" s="1" t="n">
        <v>1</v>
      </c>
      <c r="F241" s="2" t="s">
        <v>539</v>
      </c>
      <c r="G241" s="1" t="n">
        <v>661459</v>
      </c>
      <c r="H241" s="1" t="n">
        <v>903188</v>
      </c>
      <c r="I241" s="2" t="s">
        <v>147</v>
      </c>
      <c r="J241" s="1" t="s">
        <v>148</v>
      </c>
      <c r="K241" s="1" t="s">
        <v>149</v>
      </c>
      <c r="L241" s="1" t="s">
        <v>540</v>
      </c>
      <c r="M241" s="1" t="s">
        <v>151</v>
      </c>
    </row>
    <row r="242" customFormat="false" ht="18.7" hidden="false" customHeight="true" outlineLevel="0" collapsed="false">
      <c r="A242" s="1" t="n">
        <v>241</v>
      </c>
      <c r="B242" s="1" t="s">
        <v>13</v>
      </c>
      <c r="C242" s="4" t="str">
        <f aca="false">HYPERLINK("https://mncourtfraud.com/file/raissa-2023-02.html.ots","raissa-2023-02.html.ots")</f>
        <v>raissa-2023-02.html.ots</v>
      </c>
      <c r="D242" s="4" t="str">
        <f aca="false">HYPERLINK("https://mncourtfraud.com/file/raissa-2023-02.html","raissa-2023-02.html")</f>
        <v>raissa-2023-02.html</v>
      </c>
      <c r="E242" s="1" t="n">
        <v>1</v>
      </c>
      <c r="F242" s="2" t="s">
        <v>541</v>
      </c>
      <c r="G242" s="1" t="n">
        <v>715447</v>
      </c>
      <c r="H242" s="1" t="n">
        <v>903195</v>
      </c>
      <c r="I242" s="2" t="s">
        <v>27</v>
      </c>
      <c r="J242" s="1" t="s">
        <v>28</v>
      </c>
      <c r="K242" s="1" t="s">
        <v>29</v>
      </c>
      <c r="L242" s="1" t="s">
        <v>542</v>
      </c>
      <c r="M242" s="1" t="s">
        <v>31</v>
      </c>
    </row>
    <row r="243" customFormat="false" ht="18.7" hidden="false" customHeight="true" outlineLevel="0" collapsed="false">
      <c r="A243" s="1" t="n">
        <v>242</v>
      </c>
      <c r="B243" s="1" t="s">
        <v>13</v>
      </c>
      <c r="C243" s="4" t="str">
        <f aca="false">HYPERLINK("https://mncourtfraud.com/file/raissa-2023-03.html.ots","raissa-2023-03.html.ots")</f>
        <v>raissa-2023-03.html.ots</v>
      </c>
      <c r="D243" s="4" t="str">
        <f aca="false">HYPERLINK("https://mncourtfraud.com/file/raissa-2023-03.html","raissa-2023-03.html")</f>
        <v>raissa-2023-03.html</v>
      </c>
      <c r="E243" s="1" t="n">
        <v>1</v>
      </c>
      <c r="F243" s="2" t="s">
        <v>543</v>
      </c>
      <c r="G243" s="1" t="n">
        <v>433498</v>
      </c>
      <c r="H243" s="1" t="n">
        <v>903188</v>
      </c>
      <c r="I243" s="2" t="s">
        <v>147</v>
      </c>
      <c r="J243" s="1" t="s">
        <v>148</v>
      </c>
      <c r="K243" s="1" t="s">
        <v>149</v>
      </c>
      <c r="L243" s="1" t="s">
        <v>544</v>
      </c>
      <c r="M243" s="1" t="s">
        <v>151</v>
      </c>
    </row>
    <row r="244" customFormat="false" ht="18.7" hidden="false" customHeight="true" outlineLevel="0" collapsed="false">
      <c r="A244" s="1" t="n">
        <v>243</v>
      </c>
      <c r="B244" s="1" t="s">
        <v>13</v>
      </c>
      <c r="C244" s="4" t="str">
        <f aca="false">HYPERLINK("https://mncourtfraud.com/file/raissa-2023-04.html.ots","raissa-2023-04.html.ots")</f>
        <v>raissa-2023-04.html.ots</v>
      </c>
      <c r="D244" s="4" t="str">
        <f aca="false">HYPERLINK("https://mncourtfraud.com/file/raissa-2023-04.html","raissa-2023-04.html")</f>
        <v>raissa-2023-04.html</v>
      </c>
      <c r="E244" s="1" t="n">
        <v>1</v>
      </c>
      <c r="F244" s="2" t="s">
        <v>545</v>
      </c>
      <c r="G244" s="1" t="n">
        <v>602571</v>
      </c>
      <c r="H244" s="1" t="n">
        <v>903188</v>
      </c>
      <c r="I244" s="2" t="s">
        <v>147</v>
      </c>
      <c r="J244" s="1" t="s">
        <v>148</v>
      </c>
      <c r="K244" s="1" t="s">
        <v>149</v>
      </c>
      <c r="L244" s="1" t="s">
        <v>546</v>
      </c>
      <c r="M244" s="1" t="s">
        <v>151</v>
      </c>
    </row>
    <row r="245" customFormat="false" ht="18.7" hidden="false" customHeight="true" outlineLevel="0" collapsed="false">
      <c r="A245" s="1" t="n">
        <v>244</v>
      </c>
      <c r="B245" s="1" t="s">
        <v>13</v>
      </c>
      <c r="C245" s="4" t="str">
        <f aca="false">HYPERLINK("https://mncourtfraud.com/file/raissa-2023-05.html.ots","raissa-2023-05.html.ots")</f>
        <v>raissa-2023-05.html.ots</v>
      </c>
      <c r="D245" s="4" t="str">
        <f aca="false">HYPERLINK("https://mncourtfraud.com/file/raissa-2023-05.html","raissa-2023-05.html")</f>
        <v>raissa-2023-05.html</v>
      </c>
      <c r="E245" s="1" t="n">
        <v>1</v>
      </c>
      <c r="F245" s="2" t="s">
        <v>547</v>
      </c>
      <c r="G245" s="1" t="n">
        <v>310071</v>
      </c>
      <c r="H245" s="1" t="n">
        <v>903195</v>
      </c>
      <c r="I245" s="2" t="s">
        <v>27</v>
      </c>
      <c r="J245" s="1" t="s">
        <v>28</v>
      </c>
      <c r="K245" s="1" t="s">
        <v>29</v>
      </c>
      <c r="L245" s="1" t="s">
        <v>548</v>
      </c>
      <c r="M245" s="1" t="s">
        <v>31</v>
      </c>
    </row>
    <row r="246" customFormat="false" ht="18.7" hidden="false" customHeight="true" outlineLevel="0" collapsed="false">
      <c r="A246" s="1" t="n">
        <v>245</v>
      </c>
      <c r="B246" s="1" t="s">
        <v>13</v>
      </c>
      <c r="C246" s="4" t="str">
        <f aca="false">HYPERLINK("https://mncourtfraud.com/file/raissa-2023-06.html.ots","raissa-2023-06.html.ots")</f>
        <v>raissa-2023-06.html.ots</v>
      </c>
      <c r="D246" s="4" t="str">
        <f aca="false">HYPERLINK("https://mncourtfraud.com/file/raissa-2023-06.html","raissa-2023-06.html")</f>
        <v>raissa-2023-06.html</v>
      </c>
      <c r="E246" s="1" t="n">
        <v>1</v>
      </c>
      <c r="F246" s="2" t="s">
        <v>549</v>
      </c>
      <c r="G246" s="1" t="n">
        <v>659527</v>
      </c>
      <c r="H246" s="1" t="n">
        <v>903188</v>
      </c>
      <c r="I246" s="2" t="s">
        <v>147</v>
      </c>
      <c r="J246" s="1" t="s">
        <v>148</v>
      </c>
      <c r="K246" s="1" t="s">
        <v>149</v>
      </c>
      <c r="L246" s="1" t="s">
        <v>550</v>
      </c>
      <c r="M246" s="1" t="s">
        <v>151</v>
      </c>
    </row>
    <row r="247" customFormat="false" ht="18.7" hidden="false" customHeight="true" outlineLevel="0" collapsed="false">
      <c r="A247" s="1" t="n">
        <v>246</v>
      </c>
      <c r="B247" s="1" t="s">
        <v>13</v>
      </c>
      <c r="C247" s="4" t="str">
        <f aca="false">HYPERLINK("https://mncourtfraud.com/file/raissa-2023-07.html.ots","raissa-2023-07.html.ots")</f>
        <v>raissa-2023-07.html.ots</v>
      </c>
      <c r="D247" s="4" t="str">
        <f aca="false">HYPERLINK("https://mncourtfraud.com/file/raissa-2023-07.html","raissa-2023-07.html")</f>
        <v>raissa-2023-07.html</v>
      </c>
      <c r="E247" s="1" t="n">
        <v>1</v>
      </c>
      <c r="F247" s="2" t="s">
        <v>551</v>
      </c>
      <c r="G247" s="1" t="n">
        <v>517574</v>
      </c>
      <c r="H247" s="1" t="n">
        <v>903195</v>
      </c>
      <c r="I247" s="2" t="s">
        <v>27</v>
      </c>
      <c r="J247" s="1" t="s">
        <v>28</v>
      </c>
      <c r="K247" s="1" t="s">
        <v>29</v>
      </c>
      <c r="L247" s="1" t="s">
        <v>552</v>
      </c>
      <c r="M247" s="1" t="s">
        <v>31</v>
      </c>
    </row>
    <row r="248" customFormat="false" ht="18.7" hidden="false" customHeight="true" outlineLevel="0" collapsed="false">
      <c r="A248" s="1" t="n">
        <v>247</v>
      </c>
      <c r="B248" s="1" t="s">
        <v>13</v>
      </c>
      <c r="C248" s="4" t="str">
        <f aca="false">HYPERLINK("https://mncourtfraud.com/file/raissa-2023-08.html.ots","raissa-2023-08.html.ots")</f>
        <v>raissa-2023-08.html.ots</v>
      </c>
      <c r="D248" s="4" t="str">
        <f aca="false">HYPERLINK("https://mncourtfraud.com/file/raissa-2023-08.html","raissa-2023-08.html")</f>
        <v>raissa-2023-08.html</v>
      </c>
      <c r="E248" s="1" t="n">
        <v>1</v>
      </c>
      <c r="F248" s="2" t="s">
        <v>553</v>
      </c>
      <c r="G248" s="1" t="n">
        <v>645963</v>
      </c>
      <c r="H248" s="1" t="n">
        <v>903188</v>
      </c>
      <c r="I248" s="2" t="s">
        <v>147</v>
      </c>
      <c r="J248" s="1" t="s">
        <v>148</v>
      </c>
      <c r="K248" s="1" t="s">
        <v>149</v>
      </c>
      <c r="L248" s="1" t="s">
        <v>554</v>
      </c>
      <c r="M248" s="1" t="s">
        <v>151</v>
      </c>
    </row>
    <row r="249" customFormat="false" ht="18.7" hidden="false" customHeight="true" outlineLevel="0" collapsed="false">
      <c r="A249" s="1" t="n">
        <v>248</v>
      </c>
      <c r="B249" s="1" t="s">
        <v>13</v>
      </c>
      <c r="C249" s="4" t="str">
        <f aca="false">HYPERLINK("https://mncourtfraud.com/file/raissa-2023-09.html.ots","raissa-2023-09.html.ots")</f>
        <v>raissa-2023-09.html.ots</v>
      </c>
      <c r="D249" s="4" t="str">
        <f aca="false">HYPERLINK("https://mncourtfraud.com/file/raissa-2023-09.html","raissa-2023-09.html")</f>
        <v>raissa-2023-09.html</v>
      </c>
      <c r="E249" s="1" t="n">
        <v>1</v>
      </c>
      <c r="F249" s="2" t="s">
        <v>555</v>
      </c>
      <c r="G249" s="1" t="n">
        <v>579130</v>
      </c>
      <c r="H249" s="1" t="n">
        <v>903219</v>
      </c>
      <c r="I249" s="2" t="s">
        <v>15</v>
      </c>
      <c r="J249" s="1" t="s">
        <v>16</v>
      </c>
      <c r="K249" s="1" t="s">
        <v>17</v>
      </c>
      <c r="L249" s="1" t="s">
        <v>556</v>
      </c>
      <c r="M249" s="1" t="s">
        <v>19</v>
      </c>
    </row>
    <row r="250" customFormat="false" ht="18.7" hidden="false" customHeight="true" outlineLevel="0" collapsed="false">
      <c r="A250" s="1" t="n">
        <v>249</v>
      </c>
      <c r="B250" s="1" t="s">
        <v>13</v>
      </c>
      <c r="C250" s="4" t="str">
        <f aca="false">HYPERLINK("https://mncourtfraud.com/file/raissa-2023-10.html.ots","raissa-2023-10.html.ots")</f>
        <v>raissa-2023-10.html.ots</v>
      </c>
      <c r="D250" s="4" t="str">
        <f aca="false">HYPERLINK("https://mncourtfraud.com/file/raissa-2023-10.html","raissa-2023-10.html")</f>
        <v>raissa-2023-10.html</v>
      </c>
      <c r="E250" s="1" t="n">
        <v>1</v>
      </c>
      <c r="F250" s="2" t="s">
        <v>557</v>
      </c>
      <c r="G250" s="1" t="n">
        <v>346221</v>
      </c>
      <c r="H250" s="1" t="n">
        <v>903219</v>
      </c>
      <c r="I250" s="2" t="s">
        <v>15</v>
      </c>
      <c r="J250" s="1" t="s">
        <v>16</v>
      </c>
      <c r="K250" s="1" t="s">
        <v>17</v>
      </c>
      <c r="L250" s="1" t="s">
        <v>558</v>
      </c>
      <c r="M250" s="1" t="s">
        <v>19</v>
      </c>
    </row>
    <row r="251" customFormat="false" ht="18.7" hidden="false" customHeight="true" outlineLevel="0" collapsed="false">
      <c r="A251" s="1" t="n">
        <v>250</v>
      </c>
      <c r="B251" s="1" t="s">
        <v>13</v>
      </c>
      <c r="C251" s="4" t="str">
        <f aca="false">HYPERLINK("https://mncourtfraud.com/file/raissa-2023-11.html.ots","raissa-2023-11.html.ots")</f>
        <v>raissa-2023-11.html.ots</v>
      </c>
      <c r="D251" s="4" t="str">
        <f aca="false">HYPERLINK("https://mncourtfraud.com/file/raissa-2023-11.html","raissa-2023-11.html")</f>
        <v>raissa-2023-11.html</v>
      </c>
      <c r="E251" s="1" t="n">
        <v>1</v>
      </c>
      <c r="F251" s="2" t="s">
        <v>559</v>
      </c>
      <c r="G251" s="1" t="n">
        <v>724421</v>
      </c>
      <c r="H251" s="1" t="n">
        <v>903188</v>
      </c>
      <c r="I251" s="2" t="s">
        <v>147</v>
      </c>
      <c r="J251" s="1" t="s">
        <v>148</v>
      </c>
      <c r="K251" s="1" t="s">
        <v>149</v>
      </c>
      <c r="L251" s="1" t="s">
        <v>560</v>
      </c>
      <c r="M251" s="1" t="s">
        <v>151</v>
      </c>
    </row>
    <row r="252" customFormat="false" ht="18.7" hidden="false" customHeight="true" outlineLevel="0" collapsed="false">
      <c r="A252" s="1" t="n">
        <v>251</v>
      </c>
      <c r="B252" s="1" t="s">
        <v>13</v>
      </c>
      <c r="C252" s="4" t="str">
        <f aca="false">HYPERLINK("https://mncourtfraud.com/file/raissa-2023-12.html.ots","raissa-2023-12.html.ots")</f>
        <v>raissa-2023-12.html.ots</v>
      </c>
      <c r="D252" s="4" t="str">
        <f aca="false">HYPERLINK("https://mncourtfraud.com/file/raissa-2023-12.html","raissa-2023-12.html")</f>
        <v>raissa-2023-12.html</v>
      </c>
      <c r="E252" s="1" t="n">
        <v>1</v>
      </c>
      <c r="F252" s="2" t="s">
        <v>561</v>
      </c>
      <c r="G252" s="1" t="n">
        <v>470836</v>
      </c>
      <c r="H252" s="1" t="n">
        <v>903195</v>
      </c>
      <c r="I252" s="2" t="s">
        <v>27</v>
      </c>
      <c r="J252" s="1" t="s">
        <v>28</v>
      </c>
      <c r="K252" s="1" t="s">
        <v>29</v>
      </c>
      <c r="L252" s="1" t="s">
        <v>562</v>
      </c>
      <c r="M252" s="1" t="s">
        <v>31</v>
      </c>
    </row>
    <row r="253" customFormat="false" ht="18.7" hidden="false" customHeight="true" outlineLevel="0" collapsed="false">
      <c r="A253" s="1" t="n">
        <v>252</v>
      </c>
      <c r="B253" s="1" t="s">
        <v>13</v>
      </c>
      <c r="C253" s="4" t="str">
        <f aca="false">HYPERLINK("https://mncourtfraud.com/file/raissa-2024-01.html.ots","raissa-2024-01.html.ots")</f>
        <v>raissa-2024-01.html.ots</v>
      </c>
      <c r="D253" s="4" t="str">
        <f aca="false">HYPERLINK("https://mncourtfraud.com/file/raissa-2024-01.html","raissa-2024-01.html")</f>
        <v>raissa-2024-01.html</v>
      </c>
      <c r="E253" s="1" t="n">
        <v>1</v>
      </c>
      <c r="F253" s="2" t="s">
        <v>563</v>
      </c>
      <c r="G253" s="1" t="n">
        <v>719129</v>
      </c>
      <c r="H253" s="1" t="n">
        <v>903219</v>
      </c>
      <c r="I253" s="2" t="s">
        <v>15</v>
      </c>
      <c r="J253" s="1" t="s">
        <v>16</v>
      </c>
      <c r="K253" s="1" t="s">
        <v>17</v>
      </c>
      <c r="L253" s="1" t="s">
        <v>564</v>
      </c>
      <c r="M253" s="1" t="s">
        <v>19</v>
      </c>
    </row>
    <row r="254" customFormat="false" ht="18.7" hidden="false" customHeight="true" outlineLevel="0" collapsed="false">
      <c r="A254" s="1" t="n">
        <v>253</v>
      </c>
      <c r="B254" s="1" t="s">
        <v>13</v>
      </c>
      <c r="C254" s="4" t="str">
        <f aca="false">HYPERLINK("https://mncourtfraud.com/file/raissa-2024-02.html.ots","raissa-2024-02.html.ots")</f>
        <v>raissa-2024-02.html.ots</v>
      </c>
      <c r="D254" s="4" t="str">
        <f aca="false">HYPERLINK("https://mncourtfraud.com/file/raissa-2024-02.html","raissa-2024-02.html")</f>
        <v>raissa-2024-02.html</v>
      </c>
      <c r="E254" s="1" t="n">
        <v>1</v>
      </c>
      <c r="F254" s="2" t="s">
        <v>565</v>
      </c>
      <c r="G254" s="1" t="n">
        <v>350814</v>
      </c>
      <c r="H254" s="1" t="n">
        <v>903219</v>
      </c>
      <c r="I254" s="2" t="s">
        <v>15</v>
      </c>
      <c r="J254" s="1" t="s">
        <v>16</v>
      </c>
      <c r="K254" s="1" t="s">
        <v>17</v>
      </c>
      <c r="L254" s="1" t="s">
        <v>566</v>
      </c>
      <c r="M254" s="1" t="s">
        <v>19</v>
      </c>
    </row>
    <row r="255" customFormat="false" ht="18.7" hidden="false" customHeight="true" outlineLevel="0" collapsed="false">
      <c r="A255" s="1" t="n">
        <v>254</v>
      </c>
      <c r="B255" s="1" t="s">
        <v>13</v>
      </c>
      <c r="C255" s="4" t="str">
        <f aca="false">HYPERLINK("https://mncourtfraud.com/file/raissa-2024-03.html.ots","raissa-2024-03.html.ots")</f>
        <v>raissa-2024-03.html.ots</v>
      </c>
      <c r="D255" s="4" t="str">
        <f aca="false">HYPERLINK("https://mncourtfraud.com/file/raissa-2024-03.html","raissa-2024-03.html")</f>
        <v>raissa-2024-03.html</v>
      </c>
      <c r="E255" s="1" t="n">
        <v>1</v>
      </c>
      <c r="F255" s="2" t="s">
        <v>567</v>
      </c>
      <c r="G255" s="1" t="n">
        <v>472585</v>
      </c>
      <c r="H255" s="1" t="n">
        <v>903219</v>
      </c>
      <c r="I255" s="2" t="s">
        <v>15</v>
      </c>
      <c r="J255" s="1" t="s">
        <v>16</v>
      </c>
      <c r="K255" s="1" t="s">
        <v>17</v>
      </c>
      <c r="L255" s="1" t="s">
        <v>568</v>
      </c>
      <c r="M255" s="1" t="s">
        <v>19</v>
      </c>
    </row>
    <row r="256" customFormat="false" ht="18.7" hidden="false" customHeight="true" outlineLevel="0" collapsed="false">
      <c r="A256" s="1" t="n">
        <v>255</v>
      </c>
      <c r="B256" s="1" t="s">
        <v>13</v>
      </c>
      <c r="C256" s="4" t="str">
        <f aca="false">HYPERLINK("https://mncourtfraud.com/file/raissa-2024-04.html.ots","raissa-2024-04.html.ots")</f>
        <v>raissa-2024-04.html.ots</v>
      </c>
      <c r="D256" s="4" t="str">
        <f aca="false">HYPERLINK("https://mncourtfraud.com/file/raissa-2024-04.html","raissa-2024-04.html")</f>
        <v>raissa-2024-04.html</v>
      </c>
      <c r="E256" s="1" t="n">
        <v>1</v>
      </c>
      <c r="F256" s="2" t="s">
        <v>569</v>
      </c>
      <c r="G256" s="1" t="n">
        <v>466428</v>
      </c>
      <c r="H256" s="1" t="n">
        <v>903195</v>
      </c>
      <c r="I256" s="2" t="s">
        <v>27</v>
      </c>
      <c r="J256" s="1" t="s">
        <v>28</v>
      </c>
      <c r="K256" s="1" t="s">
        <v>29</v>
      </c>
      <c r="L256" s="1" t="s">
        <v>570</v>
      </c>
      <c r="M256" s="1" t="s">
        <v>31</v>
      </c>
    </row>
    <row r="257" customFormat="false" ht="18.7" hidden="false" customHeight="true" outlineLevel="0" collapsed="false">
      <c r="A257" s="1" t="n">
        <v>256</v>
      </c>
      <c r="B257" s="1" t="s">
        <v>13</v>
      </c>
      <c r="C257" s="4" t="str">
        <f aca="false">HYPERLINK("https://mncourtfraud.com/file/raissa-2024-05.html.ots","raissa-2024-05.html.ots")</f>
        <v>raissa-2024-05.html.ots</v>
      </c>
      <c r="D257" s="4" t="str">
        <f aca="false">HYPERLINK("https://mncourtfraud.com/file/raissa-2024-05.html","raissa-2024-05.html")</f>
        <v>raissa-2024-05.html</v>
      </c>
      <c r="E257" s="1" t="n">
        <v>1</v>
      </c>
      <c r="F257" s="2" t="s">
        <v>571</v>
      </c>
      <c r="G257" s="1" t="n">
        <v>383877</v>
      </c>
      <c r="H257" s="1" t="n">
        <v>903188</v>
      </c>
      <c r="I257" s="2" t="s">
        <v>147</v>
      </c>
      <c r="J257" s="1" t="s">
        <v>148</v>
      </c>
      <c r="K257" s="1" t="s">
        <v>149</v>
      </c>
      <c r="L257" s="1" t="s">
        <v>572</v>
      </c>
      <c r="M257" s="1" t="s">
        <v>151</v>
      </c>
    </row>
    <row r="258" customFormat="false" ht="18.7" hidden="false" customHeight="true" outlineLevel="0" collapsed="false">
      <c r="A258" s="1" t="n">
        <v>257</v>
      </c>
      <c r="B258" s="1" t="s">
        <v>13</v>
      </c>
      <c r="C258" s="4" t="str">
        <f aca="false">HYPERLINK("https://mncourtfraud.com/file/raissa-2024-06.html.ots","raissa-2024-06.html.ots")</f>
        <v>raissa-2024-06.html.ots</v>
      </c>
      <c r="D258" s="4" t="str">
        <f aca="false">HYPERLINK("https://mncourtfraud.com/file/raissa-2024-06.html","raissa-2024-06.html")</f>
        <v>raissa-2024-06.html</v>
      </c>
      <c r="E258" s="1" t="n">
        <v>1</v>
      </c>
      <c r="F258" s="2" t="s">
        <v>573</v>
      </c>
      <c r="G258" s="1" t="n">
        <v>706399</v>
      </c>
      <c r="H258" s="1" t="n">
        <v>903188</v>
      </c>
      <c r="I258" s="2" t="s">
        <v>147</v>
      </c>
      <c r="J258" s="1" t="s">
        <v>148</v>
      </c>
      <c r="K258" s="1" t="s">
        <v>149</v>
      </c>
      <c r="L258" s="1" t="s">
        <v>574</v>
      </c>
      <c r="M258" s="1" t="s">
        <v>151</v>
      </c>
    </row>
    <row r="259" customFormat="false" ht="18.7" hidden="false" customHeight="true" outlineLevel="0" collapsed="false">
      <c r="A259" s="1" t="n">
        <v>258</v>
      </c>
      <c r="B259" s="1" t="s">
        <v>13</v>
      </c>
      <c r="C259" s="4" t="str">
        <f aca="false">HYPERLINK("https://mncourtfraud.com/file/raissa-2024-07.html.ots","raissa-2024-07.html.ots")</f>
        <v>raissa-2024-07.html.ots</v>
      </c>
      <c r="D259" s="4" t="str">
        <f aca="false">HYPERLINK("https://mncourtfraud.com/file/raissa-2024-07.html","raissa-2024-07.html")</f>
        <v>raissa-2024-07.html</v>
      </c>
      <c r="E259" s="1" t="n">
        <v>1</v>
      </c>
      <c r="F259" s="2" t="s">
        <v>575</v>
      </c>
      <c r="G259" s="1" t="n">
        <v>350285</v>
      </c>
      <c r="H259" s="1" t="n">
        <v>903219</v>
      </c>
      <c r="I259" s="2" t="s">
        <v>15</v>
      </c>
      <c r="J259" s="1" t="s">
        <v>16</v>
      </c>
      <c r="K259" s="1" t="s">
        <v>17</v>
      </c>
      <c r="L259" s="1" t="s">
        <v>576</v>
      </c>
      <c r="M259" s="1" t="s">
        <v>19</v>
      </c>
    </row>
    <row r="260" customFormat="false" ht="18.7" hidden="false" customHeight="true" outlineLevel="0" collapsed="false">
      <c r="A260" s="1" t="n">
        <v>259</v>
      </c>
      <c r="B260" s="1" t="s">
        <v>13</v>
      </c>
      <c r="C260" s="4" t="str">
        <f aca="false">HYPERLINK("https://mncourtfraud.com/file/raissa-2024-08.html.ots","raissa-2024-08.html.ots")</f>
        <v>raissa-2024-08.html.ots</v>
      </c>
      <c r="D260" s="4" t="str">
        <f aca="false">HYPERLINK("https://mncourtfraud.com/file/raissa-2024-08.html","raissa-2024-08.html")</f>
        <v>raissa-2024-08.html</v>
      </c>
      <c r="E260" s="1" t="n">
        <v>1</v>
      </c>
      <c r="F260" s="2" t="s">
        <v>577</v>
      </c>
      <c r="G260" s="1" t="n">
        <v>602555</v>
      </c>
      <c r="H260" s="1" t="n">
        <v>903195</v>
      </c>
      <c r="I260" s="2" t="s">
        <v>27</v>
      </c>
      <c r="J260" s="1" t="s">
        <v>28</v>
      </c>
      <c r="K260" s="1" t="s">
        <v>29</v>
      </c>
      <c r="L260" s="1" t="s">
        <v>578</v>
      </c>
      <c r="M260" s="1" t="s">
        <v>31</v>
      </c>
    </row>
    <row r="261" customFormat="false" ht="18.7" hidden="false" customHeight="true" outlineLevel="0" collapsed="false">
      <c r="A261" s="1" t="n">
        <v>260</v>
      </c>
      <c r="B261" s="1" t="s">
        <v>13</v>
      </c>
      <c r="C261" s="4" t="str">
        <f aca="false">HYPERLINK("https://mncourtfraud.com/file/raissa-2024-09.html.ots","raissa-2024-09.html.ots")</f>
        <v>raissa-2024-09.html.ots</v>
      </c>
      <c r="D261" s="4" t="str">
        <f aca="false">HYPERLINK("https://mncourtfraud.com/file/raissa-2024-09.html","raissa-2024-09.html")</f>
        <v>raissa-2024-09.html</v>
      </c>
      <c r="E261" s="1" t="n">
        <v>1</v>
      </c>
      <c r="F261" s="2" t="s">
        <v>579</v>
      </c>
      <c r="G261" s="1" t="n">
        <v>523358</v>
      </c>
      <c r="H261" s="1" t="n">
        <v>903195</v>
      </c>
      <c r="I261" s="2" t="s">
        <v>27</v>
      </c>
      <c r="J261" s="1" t="s">
        <v>28</v>
      </c>
      <c r="K261" s="1" t="s">
        <v>29</v>
      </c>
      <c r="L261" s="1" t="s">
        <v>580</v>
      </c>
      <c r="M261" s="1" t="s">
        <v>31</v>
      </c>
    </row>
    <row r="262" customFormat="false" ht="18.7" hidden="false" customHeight="true" outlineLevel="0" collapsed="false">
      <c r="A262" s="1" t="n">
        <v>261</v>
      </c>
      <c r="B262" s="1" t="s">
        <v>13</v>
      </c>
      <c r="C262" s="4" t="str">
        <f aca="false">HYPERLINK("https://mncourtfraud.com/file/raissa-2024-10.html.ots","raissa-2024-10.html.ots")</f>
        <v>raissa-2024-10.html.ots</v>
      </c>
      <c r="D262" s="4" t="str">
        <f aca="false">HYPERLINK("https://mncourtfraud.com/file/raissa-2024-10.html","raissa-2024-10.html")</f>
        <v>raissa-2024-10.html</v>
      </c>
      <c r="E262" s="1" t="n">
        <v>1</v>
      </c>
      <c r="F262" s="2" t="s">
        <v>581</v>
      </c>
      <c r="G262" s="1" t="n">
        <v>714772</v>
      </c>
      <c r="H262" s="1" t="n">
        <v>903188</v>
      </c>
      <c r="I262" s="2" t="s">
        <v>147</v>
      </c>
      <c r="J262" s="1" t="s">
        <v>148</v>
      </c>
      <c r="K262" s="1" t="s">
        <v>149</v>
      </c>
      <c r="L262" s="1" t="s">
        <v>582</v>
      </c>
      <c r="M262" s="1" t="s">
        <v>151</v>
      </c>
    </row>
    <row r="263" customFormat="false" ht="18.7" hidden="false" customHeight="true" outlineLevel="0" collapsed="false">
      <c r="A263" s="1" t="n">
        <v>262</v>
      </c>
      <c r="B263" s="1" t="s">
        <v>13</v>
      </c>
      <c r="C263" s="4" t="str">
        <f aca="false">HYPERLINK("https://mncourtfraud.com/file/raissa-2024-11.html.ots","raissa-2024-11.html.ots")</f>
        <v>raissa-2024-11.html.ots</v>
      </c>
      <c r="D263" s="4" t="str">
        <f aca="false">HYPERLINK("https://mncourtfraud.com/file/raissa-2024-11.html","raissa-2024-11.html")</f>
        <v>raissa-2024-11.html</v>
      </c>
      <c r="E263" s="1" t="n">
        <v>1</v>
      </c>
      <c r="F263" s="2" t="s">
        <v>583</v>
      </c>
      <c r="G263" s="1" t="n">
        <v>782904</v>
      </c>
      <c r="H263" s="1" t="n">
        <v>903195</v>
      </c>
      <c r="I263" s="2" t="s">
        <v>27</v>
      </c>
      <c r="J263" s="1" t="s">
        <v>28</v>
      </c>
      <c r="K263" s="1" t="s">
        <v>29</v>
      </c>
      <c r="L263" s="1" t="s">
        <v>584</v>
      </c>
      <c r="M263" s="1" t="s">
        <v>31</v>
      </c>
    </row>
    <row r="264" customFormat="false" ht="18.7" hidden="false" customHeight="true" outlineLevel="0" collapsed="false">
      <c r="A264" s="1" t="n">
        <v>263</v>
      </c>
      <c r="B264" s="1" t="s">
        <v>13</v>
      </c>
      <c r="C264" s="4" t="str">
        <f aca="false">HYPERLINK("https://mncourtfraud.com/file/raissa-2024-12.html.ots","raissa-2024-12.html.ots")</f>
        <v>raissa-2024-12.html.ots</v>
      </c>
      <c r="D264" s="4" t="str">
        <f aca="false">HYPERLINK("https://mncourtfraud.com/file/raissa-2024-12.html","raissa-2024-12.html")</f>
        <v>raissa-2024-12.html</v>
      </c>
      <c r="E264" s="1" t="n">
        <v>1</v>
      </c>
      <c r="F264" s="2" t="s">
        <v>585</v>
      </c>
      <c r="G264" s="1" t="n">
        <v>483864</v>
      </c>
      <c r="H264" s="1" t="n">
        <v>903219</v>
      </c>
      <c r="I264" s="2" t="s">
        <v>15</v>
      </c>
      <c r="J264" s="1" t="s">
        <v>16</v>
      </c>
      <c r="K264" s="1" t="s">
        <v>17</v>
      </c>
      <c r="L264" s="1" t="s">
        <v>586</v>
      </c>
      <c r="M264" s="1" t="s">
        <v>19</v>
      </c>
    </row>
    <row r="265" customFormat="false" ht="18.7" hidden="false" customHeight="true" outlineLevel="0" collapsed="false">
      <c r="A265" s="1" t="n">
        <v>264</v>
      </c>
      <c r="B265" s="1" t="s">
        <v>13</v>
      </c>
      <c r="C265" s="4" t="str">
        <f aca="false">HYPERLINK("https://mncourtfraud.com/file/raissa-2025-01.html.ots","raissa-2025-01.html.ots")</f>
        <v>raissa-2025-01.html.ots</v>
      </c>
      <c r="D265" s="4" t="str">
        <f aca="false">HYPERLINK("https://mncourtfraud.com/file/raissa-2025-01.html","raissa-2025-01.html")</f>
        <v>raissa-2025-01.html</v>
      </c>
      <c r="E265" s="1" t="n">
        <v>1</v>
      </c>
      <c r="F265" s="2" t="s">
        <v>587</v>
      </c>
      <c r="G265" s="1" t="n">
        <v>310959</v>
      </c>
      <c r="H265" s="1" t="n">
        <v>903195</v>
      </c>
      <c r="I265" s="2" t="s">
        <v>27</v>
      </c>
      <c r="J265" s="1" t="s">
        <v>28</v>
      </c>
      <c r="K265" s="1" t="s">
        <v>29</v>
      </c>
      <c r="L265" s="1" t="s">
        <v>588</v>
      </c>
      <c r="M265" s="1" t="s">
        <v>31</v>
      </c>
    </row>
    <row r="266" customFormat="false" ht="18.7" hidden="false" customHeight="true" outlineLevel="0" collapsed="false">
      <c r="A266" s="1" t="n">
        <v>265</v>
      </c>
      <c r="B266" s="1" t="s">
        <v>13</v>
      </c>
      <c r="C266" s="4" t="str">
        <f aca="false">HYPERLINK("https://mncourtfraud.com/file/raissa-2025-02.html.ots","raissa-2025-02.html.ots")</f>
        <v>raissa-2025-02.html.ots</v>
      </c>
      <c r="D266" s="4" t="str">
        <f aca="false">HYPERLINK("https://mncourtfraud.com/file/raissa-2025-02.html","raissa-2025-02.html")</f>
        <v>raissa-2025-02.html</v>
      </c>
      <c r="E266" s="1" t="n">
        <v>1</v>
      </c>
      <c r="F266" s="2" t="s">
        <v>589</v>
      </c>
      <c r="G266" s="1" t="n">
        <v>295063</v>
      </c>
      <c r="H266" s="1" t="n">
        <v>903188</v>
      </c>
      <c r="I266" s="2" t="s">
        <v>147</v>
      </c>
      <c r="J266" s="1" t="s">
        <v>148</v>
      </c>
      <c r="K266" s="1" t="s">
        <v>149</v>
      </c>
      <c r="L266" s="1" t="s">
        <v>590</v>
      </c>
      <c r="M266" s="1" t="s">
        <v>151</v>
      </c>
    </row>
    <row r="267" customFormat="false" ht="18.7" hidden="false" customHeight="true" outlineLevel="0" collapsed="false">
      <c r="A267" s="1" t="n">
        <v>266</v>
      </c>
      <c r="B267" s="1" t="s">
        <v>13</v>
      </c>
      <c r="C267" s="4" t="str">
        <f aca="false">HYPERLINK("https://mncourtfraud.com/file/raissa-2025-03.html.ots","raissa-2025-03.html.ots")</f>
        <v>raissa-2025-03.html.ots</v>
      </c>
      <c r="D267" s="4" t="str">
        <f aca="false">HYPERLINK("https://mncourtfraud.com/file/raissa-2025-03.html","raissa-2025-03.html")</f>
        <v>raissa-2025-03.html</v>
      </c>
      <c r="E267" s="1" t="n">
        <v>1</v>
      </c>
      <c r="F267" s="2" t="s">
        <v>591</v>
      </c>
      <c r="G267" s="1" t="n">
        <v>389336</v>
      </c>
      <c r="H267" s="1" t="n">
        <v>903195</v>
      </c>
      <c r="I267" s="2" t="s">
        <v>27</v>
      </c>
      <c r="J267" s="1" t="s">
        <v>28</v>
      </c>
      <c r="K267" s="1" t="s">
        <v>29</v>
      </c>
      <c r="L267" s="1" t="s">
        <v>592</v>
      </c>
      <c r="M267" s="1" t="s">
        <v>31</v>
      </c>
    </row>
    <row r="268" customFormat="false" ht="18.7" hidden="false" customHeight="true" outlineLevel="0" collapsed="false">
      <c r="A268" s="1" t="n">
        <v>267</v>
      </c>
      <c r="B268" s="1" t="s">
        <v>13</v>
      </c>
      <c r="C268" s="4" t="str">
        <f aca="false">HYPERLINK("https://mncourtfraud.com/file/raissa-2025-04.html.ots","raissa-2025-04.html.ots")</f>
        <v>raissa-2025-04.html.ots</v>
      </c>
      <c r="D268" s="4" t="str">
        <f aca="false">HYPERLINK("https://mncourtfraud.com/file/raissa-2025-04.html","raissa-2025-04.html")</f>
        <v>raissa-2025-04.html</v>
      </c>
      <c r="E268" s="1" t="n">
        <v>1</v>
      </c>
      <c r="F268" s="2" t="s">
        <v>593</v>
      </c>
      <c r="G268" s="1" t="n">
        <v>202206</v>
      </c>
      <c r="H268" s="1" t="n">
        <v>903188</v>
      </c>
      <c r="I268" s="2" t="s">
        <v>147</v>
      </c>
      <c r="J268" s="1" t="s">
        <v>148</v>
      </c>
      <c r="K268" s="1" t="s">
        <v>149</v>
      </c>
      <c r="L268" s="1" t="s">
        <v>594</v>
      </c>
      <c r="M268" s="1" t="s">
        <v>151</v>
      </c>
    </row>
    <row r="269" customFormat="false" ht="18.7" hidden="false" customHeight="true" outlineLevel="0" collapsed="false">
      <c r="A269" s="1" t="n">
        <v>268</v>
      </c>
      <c r="B269" s="1" t="s">
        <v>13</v>
      </c>
      <c r="C269" s="4" t="str">
        <f aca="false">HYPERLINK("https://mncourtfraud.com/file/raissa-2025-05.html.ots","raissa-2025-05.html.ots")</f>
        <v>raissa-2025-05.html.ots</v>
      </c>
      <c r="D269" s="4" t="str">
        <f aca="false">HYPERLINK("https://mncourtfraud.com/file/raissa-2025-05.html","raissa-2025-05.html")</f>
        <v>raissa-2025-05.html</v>
      </c>
      <c r="E269" s="1" t="n">
        <v>1</v>
      </c>
      <c r="F269" s="2" t="s">
        <v>595</v>
      </c>
      <c r="G269" s="1" t="n">
        <v>442123</v>
      </c>
      <c r="H269" s="1" t="n">
        <v>903219</v>
      </c>
      <c r="I269" s="2" t="s">
        <v>15</v>
      </c>
      <c r="J269" s="1" t="s">
        <v>16</v>
      </c>
      <c r="K269" s="1" t="s">
        <v>17</v>
      </c>
      <c r="L269" s="1" t="s">
        <v>596</v>
      </c>
      <c r="M269" s="1" t="s">
        <v>19</v>
      </c>
    </row>
    <row r="270" customFormat="false" ht="18.7" hidden="false" customHeight="true" outlineLevel="0" collapsed="false">
      <c r="A270" s="1" t="n">
        <v>269</v>
      </c>
      <c r="B270" s="1" t="s">
        <v>13</v>
      </c>
      <c r="C270" s="4" t="str">
        <f aca="false">HYPERLINK("https://mncourtfraud.com/file/raissa-2025-06.html.ots","raissa-2025-06.html.ots")</f>
        <v>raissa-2025-06.html.ots</v>
      </c>
      <c r="D270" s="4" t="str">
        <f aca="false">HYPERLINK("https://mncourtfraud.com/file/raissa-2025-06.html","raissa-2025-06.html")</f>
        <v>raissa-2025-06.html</v>
      </c>
      <c r="E270" s="1" t="n">
        <v>1</v>
      </c>
      <c r="F270" s="2" t="s">
        <v>597</v>
      </c>
      <c r="G270" s="1" t="n">
        <v>151778</v>
      </c>
      <c r="H270" s="1" t="n">
        <v>903219</v>
      </c>
      <c r="I270" s="2" t="s">
        <v>15</v>
      </c>
      <c r="J270" s="1" t="s">
        <v>16</v>
      </c>
      <c r="K270" s="1" t="s">
        <v>17</v>
      </c>
      <c r="L270" s="1" t="s">
        <v>598</v>
      </c>
      <c r="M270" s="1" t="s">
        <v>19</v>
      </c>
    </row>
    <row r="271" customFormat="false" ht="18.7" hidden="false" customHeight="true" outlineLevel="0" collapsed="false">
      <c r="A271" s="1" t="n">
        <v>270</v>
      </c>
      <c r="B271" s="1" t="s">
        <v>13</v>
      </c>
      <c r="C271" s="4" t="str">
        <f aca="false">HYPERLINK("https://mncourtfraud.com/file/raissa-2025-07.html.ots","raissa-2025-07.html.ots")</f>
        <v>raissa-2025-07.html.ots</v>
      </c>
      <c r="D271" s="4" t="str">
        <f aca="false">HYPERLINK("https://mncourtfraud.com/file/raissa-2025-07.html","raissa-2025-07.html")</f>
        <v>raissa-2025-07.html</v>
      </c>
      <c r="E271" s="1" t="n">
        <v>1</v>
      </c>
      <c r="F271" s="2" t="s">
        <v>599</v>
      </c>
      <c r="G271" s="1" t="n">
        <v>229234</v>
      </c>
      <c r="H271" s="1" t="n">
        <v>903195</v>
      </c>
      <c r="I271" s="2" t="s">
        <v>27</v>
      </c>
      <c r="J271" s="1" t="s">
        <v>28</v>
      </c>
      <c r="K271" s="1" t="s">
        <v>29</v>
      </c>
      <c r="L271" s="1" t="s">
        <v>600</v>
      </c>
      <c r="M271" s="1" t="s">
        <v>31</v>
      </c>
    </row>
    <row r="272" customFormat="false" ht="18.7" hidden="false" customHeight="true" outlineLevel="0" collapsed="false">
      <c r="A272" s="1" t="n">
        <v>271</v>
      </c>
      <c r="B272" s="1" t="s">
        <v>13</v>
      </c>
      <c r="C272" s="4" t="str">
        <f aca="false">HYPERLINK("https://mncourtfraud.com/file/raissa-2025-08.html.ots","raissa-2025-08.html.ots")</f>
        <v>raissa-2025-08.html.ots</v>
      </c>
      <c r="D272" s="4" t="str">
        <f aca="false">HYPERLINK("https://mncourtfraud.com/file/raissa-2025-08.html","raissa-2025-08.html")</f>
        <v>raissa-2025-08.html</v>
      </c>
      <c r="E272" s="1" t="n">
        <v>1</v>
      </c>
      <c r="F272" s="2" t="s">
        <v>601</v>
      </c>
      <c r="G272" s="1" t="n">
        <v>229304</v>
      </c>
      <c r="H272" s="1" t="n">
        <v>903188</v>
      </c>
      <c r="I272" s="2" t="s">
        <v>147</v>
      </c>
      <c r="J272" s="1" t="s">
        <v>148</v>
      </c>
      <c r="K272" s="1" t="s">
        <v>149</v>
      </c>
      <c r="L272" s="1" t="s">
        <v>602</v>
      </c>
      <c r="M272" s="1" t="s">
        <v>151</v>
      </c>
    </row>
    <row r="273" customFormat="false" ht="18.7" hidden="false" customHeight="true" outlineLevel="0" collapsed="false">
      <c r="A273" s="1" t="n">
        <v>272</v>
      </c>
      <c r="B273" s="1" t="s">
        <v>13</v>
      </c>
      <c r="C273" s="4" t="str">
        <f aca="false">HYPERLINK("https://mncourtfraud.com/file/raissa-2025-09.html.ots","raissa-2025-09.html.ots")</f>
        <v>raissa-2025-09.html.ots</v>
      </c>
      <c r="D273" s="4" t="str">
        <f aca="false">HYPERLINK("https://mncourtfraud.com/file/raissa-2025-09.html","raissa-2025-09.html")</f>
        <v>raissa-2025-09.html</v>
      </c>
      <c r="E273" s="1" t="n">
        <v>1</v>
      </c>
      <c r="F273" s="2" t="s">
        <v>603</v>
      </c>
      <c r="G273" s="1" t="n">
        <v>229304</v>
      </c>
      <c r="H273" s="1" t="n">
        <v>903197</v>
      </c>
      <c r="I273" s="2" t="s">
        <v>35</v>
      </c>
      <c r="J273" s="1" t="s">
        <v>36</v>
      </c>
      <c r="K273" s="1" t="s">
        <v>37</v>
      </c>
      <c r="L273" s="1" t="s">
        <v>604</v>
      </c>
      <c r="M273" s="1" t="s">
        <v>39</v>
      </c>
    </row>
    <row r="274" customFormat="false" ht="18.7" hidden="false" customHeight="true" outlineLevel="0" collapsed="false">
      <c r="A274" s="1" t="n">
        <v>273</v>
      </c>
      <c r="B274" s="1" t="s">
        <v>13</v>
      </c>
      <c r="C274" s="4" t="str">
        <f aca="false">HYPERLINK("https://mncourtfraud.com/file/raissa-2025-10.html.ots","raissa-2025-10.html.ots")</f>
        <v>raissa-2025-10.html.ots</v>
      </c>
      <c r="D274" s="4" t="str">
        <f aca="false">HYPERLINK("https://mncourtfraud.com/file/raissa-2025-10.html","raissa-2025-10.html")</f>
        <v>raissa-2025-10.html</v>
      </c>
      <c r="E274" s="1" t="n">
        <v>1</v>
      </c>
      <c r="F274" s="2" t="s">
        <v>605</v>
      </c>
      <c r="G274" s="1" t="n">
        <v>229360</v>
      </c>
      <c r="H274" s="1" t="n">
        <v>903188</v>
      </c>
      <c r="I274" s="2" t="s">
        <v>147</v>
      </c>
      <c r="J274" s="1" t="s">
        <v>148</v>
      </c>
      <c r="K274" s="1" t="s">
        <v>149</v>
      </c>
      <c r="L274" s="1" t="s">
        <v>606</v>
      </c>
      <c r="M274" s="1" t="s">
        <v>151</v>
      </c>
    </row>
    <row r="275" customFormat="false" ht="18.7" hidden="false" customHeight="true" outlineLevel="0" collapsed="false"/>
    <row r="276" customFormat="false" ht="18.7" hidden="false" customHeight="true" outlineLevel="0" collapsed="false"/>
    <row r="277" customFormat="false" ht="18.7" hidden="false" customHeight="true" outlineLevel="0" collapsed="false"/>
    <row r="278" customFormat="false" ht="18.7" hidden="false" customHeight="true" outlineLevel="0" collapsed="false"/>
    <row r="279" customFormat="false" ht="18.7" hidden="false" customHeight="true" outlineLevel="0" collapsed="false"/>
    <row r="280" customFormat="false" ht="18.7" hidden="false" customHeight="true" outlineLevel="0" collapsed="false"/>
    <row r="281" customFormat="false" ht="18.7" hidden="false" customHeight="true" outlineLevel="0" collapsed="false"/>
    <row r="282" customFormat="false" ht="18.7" hidden="false" customHeight="true" outlineLevel="0" collapsed="false"/>
    <row r="283" customFormat="false" ht="18.7" hidden="false" customHeight="true" outlineLevel="0" collapsed="false"/>
    <row r="284" customFormat="false" ht="18.7" hidden="false" customHeight="true" outlineLevel="0" collapsed="false"/>
    <row r="285" customFormat="false" ht="18.7" hidden="false" customHeight="true" outlineLevel="0" collapsed="false"/>
    <row r="286" customFormat="false" ht="18.7" hidden="false" customHeight="true" outlineLevel="0" collapsed="false"/>
    <row r="287" customFormat="false" ht="18.7" hidden="false" customHeight="true" outlineLevel="0" collapsed="false"/>
    <row r="288" customFormat="false" ht="18.7" hidden="false" customHeight="true" outlineLevel="0" collapsed="false"/>
    <row r="289" customFormat="false" ht="18.7" hidden="false" customHeight="true" outlineLevel="0" collapsed="false"/>
    <row r="290" customFormat="false" ht="18.7" hidden="false" customHeight="true" outlineLevel="0" collapsed="false"/>
    <row r="291" customFormat="false" ht="18.7" hidden="false" customHeight="true" outlineLevel="0" collapsed="false"/>
    <row r="292" customFormat="false" ht="18.7" hidden="false" customHeight="true" outlineLevel="0" collapsed="false"/>
    <row r="293" customFormat="false" ht="18.7" hidden="false" customHeight="true" outlineLevel="0" collapsed="false"/>
    <row r="294" customFormat="false" ht="18.7" hidden="false" customHeight="true" outlineLevel="0" collapsed="false"/>
    <row r="295" customFormat="false" ht="18.7" hidden="false" customHeight="true" outlineLevel="0" collapsed="false"/>
    <row r="296" customFormat="false" ht="18.7" hidden="false" customHeight="true" outlineLevel="0" collapsed="false"/>
    <row r="297" customFormat="false" ht="18.7" hidden="false" customHeight="true" outlineLevel="0" collapsed="false"/>
    <row r="298" customFormat="false" ht="18.7" hidden="false" customHeight="true" outlineLevel="0" collapsed="false"/>
    <row r="299" customFormat="false" ht="18.7" hidden="false" customHeight="true" outlineLevel="0" collapsed="false"/>
    <row r="300" customFormat="false" ht="18.7" hidden="false" customHeight="true" outlineLevel="0" collapsed="false"/>
    <row r="301" customFormat="false" ht="18.7" hidden="false" customHeight="true" outlineLevel="0" collapsed="false"/>
    <row r="302" customFormat="false" ht="18.7" hidden="false" customHeight="true" outlineLevel="0" collapsed="false"/>
    <row r="303" customFormat="false" ht="18.7" hidden="false" customHeight="true" outlineLevel="0" collapsed="false"/>
    <row r="304" customFormat="false" ht="18.7" hidden="false" customHeight="true" outlineLevel="0" collapsed="false"/>
    <row r="305" customFormat="false" ht="18.7" hidden="false" customHeight="true" outlineLevel="0" collapsed="false"/>
    <row r="306" customFormat="false" ht="18.7" hidden="false" customHeight="true" outlineLevel="0" collapsed="false"/>
    <row r="307" customFormat="false" ht="18.7" hidden="false" customHeight="true" outlineLevel="0" collapsed="false"/>
    <row r="308" customFormat="false" ht="18.7" hidden="false" customHeight="true" outlineLevel="0" collapsed="false"/>
    <row r="309" customFormat="false" ht="18.7" hidden="false" customHeight="true" outlineLevel="0" collapsed="false"/>
    <row r="310" customFormat="false" ht="18.7" hidden="false" customHeight="true" outlineLevel="0" collapsed="false"/>
    <row r="311" customFormat="false" ht="18.7" hidden="false" customHeight="true" outlineLevel="0" collapsed="false"/>
    <row r="312" customFormat="false" ht="18.7" hidden="false" customHeight="true" outlineLevel="0" collapsed="false"/>
    <row r="313" customFormat="false" ht="18.7" hidden="false" customHeight="true" outlineLevel="0" collapsed="false"/>
    <row r="314" customFormat="false" ht="18.7" hidden="false" customHeight="true" outlineLevel="0" collapsed="false"/>
    <row r="315" customFormat="false" ht="18.7" hidden="false" customHeight="true" outlineLevel="0" collapsed="false"/>
    <row r="316" customFormat="false" ht="18.7" hidden="false" customHeight="true" outlineLevel="0" collapsed="false"/>
    <row r="317" customFormat="false" ht="18.7" hidden="false" customHeight="true" outlineLevel="0" collapsed="false"/>
    <row r="318" customFormat="false" ht="18.7" hidden="false" customHeight="true" outlineLevel="0" collapsed="false"/>
    <row r="319" customFormat="false" ht="18.7" hidden="false" customHeight="true" outlineLevel="0" collapsed="false"/>
    <row r="320" customFormat="false" ht="18.7" hidden="false" customHeight="true" outlineLevel="0" collapsed="false"/>
    <row r="321" customFormat="false" ht="18.7" hidden="false" customHeight="true" outlineLevel="0" collapsed="false"/>
    <row r="322" customFormat="false" ht="18.7" hidden="false" customHeight="true" outlineLevel="0" collapsed="false"/>
    <row r="323" customFormat="false" ht="18.7" hidden="false" customHeight="true" outlineLevel="0" collapsed="false"/>
    <row r="324" customFormat="false" ht="18.7" hidden="false" customHeight="true" outlineLevel="0" collapsed="false"/>
    <row r="325" customFormat="false" ht="18.7" hidden="false" customHeight="true" outlineLevel="0" collapsed="false"/>
    <row r="326" customFormat="false" ht="18.7" hidden="false" customHeight="true" outlineLevel="0" collapsed="false"/>
    <row r="327" customFormat="false" ht="18.7" hidden="false" customHeight="true" outlineLevel="0" collapsed="false"/>
    <row r="328" customFormat="false" ht="18.7" hidden="false" customHeight="true" outlineLevel="0" collapsed="false"/>
    <row r="329" customFormat="false" ht="18.7" hidden="false" customHeight="true" outlineLevel="0" collapsed="false"/>
    <row r="330" customFormat="false" ht="18.7" hidden="false" customHeight="true" outlineLevel="0" collapsed="false"/>
    <row r="331" customFormat="false" ht="18.7" hidden="false" customHeight="true" outlineLevel="0" collapsed="false"/>
    <row r="332" customFormat="false" ht="18.7" hidden="false" customHeight="true" outlineLevel="0" collapsed="false"/>
    <row r="333" customFormat="false" ht="18.7" hidden="false" customHeight="true" outlineLevel="0" collapsed="false"/>
    <row r="334" customFormat="false" ht="18.7" hidden="false" customHeight="true" outlineLevel="0" collapsed="false"/>
    <row r="335" customFormat="false" ht="18.7" hidden="false" customHeight="true" outlineLevel="0" collapsed="false"/>
    <row r="336" customFormat="false" ht="18.7" hidden="false" customHeight="true" outlineLevel="0" collapsed="false"/>
    <row r="337" customFormat="false" ht="18.7" hidden="false" customHeight="true" outlineLevel="0" collapsed="false"/>
    <row r="338" customFormat="false" ht="18.7" hidden="false" customHeight="true" outlineLevel="0" collapsed="false"/>
    <row r="339" customFormat="false" ht="18.7" hidden="false" customHeight="true" outlineLevel="0" collapsed="false"/>
    <row r="340" customFormat="false" ht="18.7" hidden="false" customHeight="true" outlineLevel="0" collapsed="false"/>
    <row r="341" customFormat="false" ht="18.7" hidden="false" customHeight="true" outlineLevel="0" collapsed="false"/>
    <row r="342" customFormat="false" ht="18.7" hidden="false" customHeight="true" outlineLevel="0" collapsed="false"/>
    <row r="343" customFormat="false" ht="18.7" hidden="false" customHeight="true" outlineLevel="0" collapsed="false"/>
    <row r="344" customFormat="false" ht="18.7" hidden="false" customHeight="true" outlineLevel="0" collapsed="false"/>
    <row r="345" customFormat="false" ht="18.7" hidden="false" customHeight="true" outlineLevel="0" collapsed="false"/>
    <row r="346" customFormat="false" ht="18.7" hidden="false" customHeight="true" outlineLevel="0" collapsed="false"/>
    <row r="347" customFormat="false" ht="18.7" hidden="false" customHeight="true" outlineLevel="0" collapsed="false"/>
    <row r="348" customFormat="false" ht="18.7" hidden="false" customHeight="true" outlineLevel="0" collapsed="false"/>
    <row r="349" customFormat="false" ht="18.7" hidden="false" customHeight="true" outlineLevel="0" collapsed="false"/>
    <row r="350" customFormat="false" ht="18.7" hidden="false" customHeight="true" outlineLevel="0" collapsed="false"/>
    <row r="351" customFormat="false" ht="18.7" hidden="false" customHeight="true" outlineLevel="0" collapsed="false"/>
    <row r="352" customFormat="false" ht="18.7" hidden="false" customHeight="true" outlineLevel="0" collapsed="false"/>
    <row r="353" customFormat="false" ht="18.7" hidden="false" customHeight="true" outlineLevel="0" collapsed="false"/>
    <row r="354" customFormat="false" ht="18.7" hidden="false" customHeight="true" outlineLevel="0" collapsed="false"/>
    <row r="355" customFormat="false" ht="18.7" hidden="false" customHeight="true" outlineLevel="0" collapsed="false"/>
    <row r="356" customFormat="false" ht="18.7" hidden="false" customHeight="true" outlineLevel="0" collapsed="false"/>
    <row r="357" customFormat="false" ht="18.7" hidden="false" customHeight="true" outlineLevel="0" collapsed="false"/>
    <row r="358" customFormat="false" ht="18.7" hidden="false" customHeight="true" outlineLevel="0" collapsed="false"/>
    <row r="359" customFormat="false" ht="18.7" hidden="false" customHeight="true" outlineLevel="0" collapsed="false"/>
    <row r="360" customFormat="false" ht="18.7" hidden="false" customHeight="true" outlineLevel="0" collapsed="false"/>
    <row r="361" customFormat="false" ht="18.7" hidden="false" customHeight="true" outlineLevel="0" collapsed="false"/>
    <row r="362" customFormat="false" ht="18.7" hidden="false" customHeight="true" outlineLevel="0" collapsed="false"/>
    <row r="363" customFormat="false" ht="18.7" hidden="false" customHeight="true" outlineLevel="0" collapsed="false"/>
    <row r="364" customFormat="false" ht="18.7" hidden="false" customHeight="true" outlineLevel="0" collapsed="false"/>
    <row r="365" customFormat="false" ht="18.7" hidden="false" customHeight="true" outlineLevel="0" collapsed="false"/>
    <row r="366" customFormat="false" ht="18.7" hidden="false" customHeight="true" outlineLevel="0" collapsed="false"/>
    <row r="367" customFormat="false" ht="18.7" hidden="false" customHeight="true" outlineLevel="0" collapsed="false"/>
    <row r="368" customFormat="false" ht="18.7" hidden="false" customHeight="true" outlineLevel="0" collapsed="false"/>
    <row r="369" customFormat="false" ht="18.7" hidden="false" customHeight="true" outlineLevel="0" collapsed="false"/>
    <row r="370" customFormat="false" ht="18.7" hidden="false" customHeight="true" outlineLevel="0" collapsed="false"/>
    <row r="371" customFormat="false" ht="18.7" hidden="false" customHeight="true" outlineLevel="0" collapsed="false"/>
    <row r="372" customFormat="false" ht="18.7" hidden="false" customHeight="true" outlineLevel="0" collapsed="false"/>
    <row r="373" customFormat="false" ht="18.7" hidden="false" customHeight="true" outlineLevel="0" collapsed="false"/>
    <row r="374" customFormat="false" ht="18.7" hidden="false" customHeight="true" outlineLevel="0" collapsed="false"/>
    <row r="375" customFormat="false" ht="18.7" hidden="false" customHeight="true" outlineLevel="0" collapsed="false"/>
    <row r="376" customFormat="false" ht="18.7" hidden="false" customHeight="true" outlineLevel="0" collapsed="false"/>
    <row r="377" customFormat="false" ht="18.7" hidden="false" customHeight="true" outlineLevel="0" collapsed="false"/>
    <row r="378" customFormat="false" ht="18.7" hidden="false" customHeight="true" outlineLevel="0" collapsed="false"/>
    <row r="379" customFormat="false" ht="18.7" hidden="false" customHeight="true" outlineLevel="0" collapsed="false"/>
    <row r="380" customFormat="false" ht="18.7" hidden="false" customHeight="true" outlineLevel="0" collapsed="false"/>
    <row r="381" customFormat="false" ht="18.7" hidden="false" customHeight="true" outlineLevel="0" collapsed="false"/>
    <row r="382" customFormat="false" ht="18.7" hidden="false" customHeight="true" outlineLevel="0" collapsed="false"/>
    <row r="383" customFormat="false" ht="18.7" hidden="false" customHeight="true" outlineLevel="0" collapsed="false"/>
    <row r="384" customFormat="false" ht="18.7" hidden="false" customHeight="true" outlineLevel="0" collapsed="false"/>
    <row r="385" customFormat="false" ht="18.7" hidden="false" customHeight="true" outlineLevel="0" collapsed="false"/>
    <row r="386" customFormat="false" ht="18.7" hidden="false" customHeight="true" outlineLevel="0" collapsed="false"/>
    <row r="387" customFormat="false" ht="18.7" hidden="false" customHeight="true" outlineLevel="0" collapsed="false"/>
    <row r="388" customFormat="false" ht="18.7" hidden="false" customHeight="true" outlineLevel="0" collapsed="false"/>
    <row r="389" customFormat="false" ht="18.7" hidden="false" customHeight="true" outlineLevel="0" collapsed="false"/>
    <row r="390" customFormat="false" ht="18.7" hidden="false" customHeight="true" outlineLevel="0" collapsed="false"/>
    <row r="391" customFormat="false" ht="18.7" hidden="false" customHeight="true" outlineLevel="0" collapsed="false"/>
    <row r="392" customFormat="false" ht="18.7" hidden="false" customHeight="true" outlineLevel="0" collapsed="false"/>
    <row r="393" customFormat="false" ht="18.7" hidden="false" customHeight="true" outlineLevel="0" collapsed="false"/>
    <row r="394" customFormat="false" ht="18.7" hidden="false" customHeight="true" outlineLevel="0" collapsed="false"/>
    <row r="395" customFormat="false" ht="18.7" hidden="false" customHeight="true" outlineLevel="0" collapsed="false"/>
    <row r="396" customFormat="false" ht="18.7" hidden="false" customHeight="true" outlineLevel="0" collapsed="false"/>
    <row r="397" customFormat="false" ht="18.7" hidden="false" customHeight="true" outlineLevel="0" collapsed="false"/>
    <row r="398" customFormat="false" ht="18.7" hidden="false" customHeight="true" outlineLevel="0" collapsed="false"/>
    <row r="399" customFormat="false" ht="18.7" hidden="false" customHeight="true" outlineLevel="0" collapsed="false"/>
    <row r="400" customFormat="false" ht="18.7" hidden="false" customHeight="true" outlineLevel="0" collapsed="false"/>
    <row r="401" customFormat="false" ht="18.7" hidden="false" customHeight="true" outlineLevel="0" collapsed="false"/>
    <row r="402" customFormat="false" ht="18.7" hidden="false" customHeight="true" outlineLevel="0" collapsed="false"/>
    <row r="403" customFormat="false" ht="18.7" hidden="false" customHeight="true" outlineLevel="0" collapsed="false"/>
    <row r="404" customFormat="false" ht="18.7" hidden="false" customHeight="true" outlineLevel="0" collapsed="false"/>
    <row r="405" customFormat="false" ht="18.7" hidden="false" customHeight="true" outlineLevel="0" collapsed="false"/>
    <row r="406" customFormat="false" ht="18.7" hidden="false" customHeight="true" outlineLevel="0" collapsed="false"/>
    <row r="407" customFormat="false" ht="18.7" hidden="false" customHeight="true" outlineLevel="0" collapsed="false"/>
    <row r="408" customFormat="false" ht="18.7" hidden="false" customHeight="true" outlineLevel="0" collapsed="false"/>
    <row r="409" customFormat="false" ht="18.7" hidden="false" customHeight="true" outlineLevel="0" collapsed="false"/>
    <row r="410" customFormat="false" ht="18.7" hidden="false" customHeight="true" outlineLevel="0" collapsed="false"/>
    <row r="411" customFormat="false" ht="18.7" hidden="false" customHeight="true" outlineLevel="0" collapsed="false"/>
    <row r="412" customFormat="false" ht="18.7" hidden="false" customHeight="true" outlineLevel="0" collapsed="false"/>
    <row r="413" customFormat="false" ht="18.7" hidden="false" customHeight="true" outlineLevel="0" collapsed="false"/>
    <row r="414" customFormat="false" ht="18.7" hidden="false" customHeight="true" outlineLevel="0" collapsed="false"/>
    <row r="415" customFormat="false" ht="18.7" hidden="false" customHeight="true" outlineLevel="0" collapsed="false"/>
    <row r="416" customFormat="false" ht="18.7" hidden="false" customHeight="true" outlineLevel="0" collapsed="false"/>
    <row r="417" customFormat="false" ht="18.7" hidden="false" customHeight="true" outlineLevel="0" collapsed="false"/>
    <row r="418" customFormat="false" ht="18.7" hidden="false" customHeight="true" outlineLevel="0" collapsed="false"/>
    <row r="419" customFormat="false" ht="18.7" hidden="false" customHeight="true" outlineLevel="0" collapsed="false"/>
    <row r="420" customFormat="false" ht="18.7" hidden="false" customHeight="true" outlineLevel="0" collapsed="false"/>
    <row r="421" customFormat="false" ht="18.7" hidden="false" customHeight="true" outlineLevel="0" collapsed="false"/>
    <row r="422" customFormat="false" ht="18.7" hidden="false" customHeight="true" outlineLevel="0" collapsed="false"/>
    <row r="423" customFormat="false" ht="18.7" hidden="false" customHeight="true" outlineLevel="0" collapsed="false"/>
    <row r="424" customFormat="false" ht="18.7" hidden="false" customHeight="true" outlineLevel="0" collapsed="false"/>
    <row r="425" customFormat="false" ht="18.7" hidden="false" customHeight="true" outlineLevel="0" collapsed="false"/>
    <row r="426" customFormat="false" ht="18.7" hidden="false" customHeight="true" outlineLevel="0" collapsed="false"/>
    <row r="427" customFormat="false" ht="18.7" hidden="false" customHeight="true" outlineLevel="0" collapsed="false"/>
    <row r="428" customFormat="false" ht="18.7" hidden="false" customHeight="true" outlineLevel="0" collapsed="false"/>
    <row r="429" customFormat="false" ht="18.7" hidden="false" customHeight="true" outlineLevel="0" collapsed="false"/>
    <row r="430" customFormat="false" ht="18.7" hidden="false" customHeight="true" outlineLevel="0" collapsed="false"/>
    <row r="431" customFormat="false" ht="18.7" hidden="false" customHeight="true" outlineLevel="0" collapsed="false"/>
    <row r="432" customFormat="false" ht="18.7" hidden="false" customHeight="true" outlineLevel="0" collapsed="false"/>
    <row r="433" customFormat="false" ht="18.7" hidden="false" customHeight="true" outlineLevel="0" collapsed="false"/>
    <row r="434" customFormat="false" ht="18.7" hidden="false" customHeight="true" outlineLevel="0" collapsed="false"/>
    <row r="435" customFormat="false" ht="18.7" hidden="false" customHeight="true" outlineLevel="0" collapsed="false"/>
    <row r="436" customFormat="false" ht="18.7" hidden="false" customHeight="true" outlineLevel="0" collapsed="false"/>
    <row r="437" customFormat="false" ht="18.7" hidden="false" customHeight="true" outlineLevel="0" collapsed="false"/>
    <row r="438" customFormat="false" ht="18.7" hidden="false" customHeight="true" outlineLevel="0" collapsed="false"/>
    <row r="439" customFormat="false" ht="18.7" hidden="false" customHeight="true" outlineLevel="0" collapsed="false"/>
    <row r="440" customFormat="false" ht="18.7" hidden="false" customHeight="true" outlineLevel="0" collapsed="false"/>
    <row r="441" customFormat="false" ht="18.7" hidden="false" customHeight="true" outlineLevel="0" collapsed="false"/>
    <row r="442" customFormat="false" ht="18.7" hidden="false" customHeight="true" outlineLevel="0" collapsed="false"/>
    <row r="443" customFormat="false" ht="18.7" hidden="false" customHeight="true" outlineLevel="0" collapsed="false"/>
    <row r="444" customFormat="false" ht="18.7" hidden="false" customHeight="true" outlineLevel="0" collapsed="false"/>
    <row r="445" customFormat="false" ht="18.7" hidden="false" customHeight="true" outlineLevel="0" collapsed="false"/>
    <row r="446" customFormat="false" ht="18.7" hidden="false" customHeight="true" outlineLevel="0" collapsed="false"/>
    <row r="447" customFormat="false" ht="18.7" hidden="false" customHeight="true" outlineLevel="0" collapsed="false"/>
    <row r="448" customFormat="false" ht="18.7" hidden="false" customHeight="true" outlineLevel="0" collapsed="false"/>
    <row r="449" customFormat="false" ht="18.7" hidden="false" customHeight="true" outlineLevel="0" collapsed="false"/>
    <row r="450" customFormat="false" ht="18.7" hidden="false" customHeight="true" outlineLevel="0" collapsed="false"/>
    <row r="451" customFormat="false" ht="18.7" hidden="false" customHeight="true" outlineLevel="0" collapsed="false"/>
    <row r="452" customFormat="false" ht="18.7" hidden="false" customHeight="true" outlineLevel="0" collapsed="false"/>
    <row r="453" customFormat="false" ht="18.7" hidden="false" customHeight="true" outlineLevel="0" collapsed="false"/>
    <row r="454" customFormat="false" ht="18.7" hidden="false" customHeight="true" outlineLevel="0" collapsed="false"/>
    <row r="455" customFormat="false" ht="18.7" hidden="false" customHeight="true" outlineLevel="0" collapsed="false"/>
    <row r="456" customFormat="false" ht="18.7" hidden="false" customHeight="true" outlineLevel="0" collapsed="false"/>
    <row r="457" customFormat="false" ht="18.7" hidden="false" customHeight="true" outlineLevel="0" collapsed="false"/>
    <row r="458" customFormat="false" ht="18.7" hidden="false" customHeight="true" outlineLevel="0" collapsed="false"/>
    <row r="459" customFormat="false" ht="18.7" hidden="false" customHeight="true" outlineLevel="0" collapsed="false"/>
    <row r="460" customFormat="false" ht="18.7" hidden="false" customHeight="true" outlineLevel="0" collapsed="false"/>
    <row r="461" customFormat="false" ht="18.7" hidden="false" customHeight="true" outlineLevel="0" collapsed="false"/>
    <row r="462" customFormat="false" ht="18.7" hidden="false" customHeight="true" outlineLevel="0" collapsed="false"/>
    <row r="463" customFormat="false" ht="18.7" hidden="false" customHeight="true" outlineLevel="0" collapsed="false"/>
    <row r="464" customFormat="false" ht="18.7" hidden="false" customHeight="true" outlineLevel="0" collapsed="false"/>
    <row r="465" customFormat="false" ht="18.7" hidden="false" customHeight="true" outlineLevel="0" collapsed="false"/>
    <row r="466" customFormat="false" ht="18.7" hidden="false" customHeight="true" outlineLevel="0" collapsed="false"/>
    <row r="467" customFormat="false" ht="18.7" hidden="false" customHeight="true" outlineLevel="0" collapsed="false"/>
    <row r="468" customFormat="false" ht="18.7" hidden="false" customHeight="true" outlineLevel="0" collapsed="false"/>
    <row r="469" customFormat="false" ht="18.7" hidden="false" customHeight="true" outlineLevel="0" collapsed="false"/>
    <row r="470" customFormat="false" ht="18.7" hidden="false" customHeight="true" outlineLevel="0" collapsed="false"/>
    <row r="471" customFormat="false" ht="18.7" hidden="false" customHeight="true" outlineLevel="0" collapsed="false"/>
    <row r="472" customFormat="false" ht="18.7" hidden="false" customHeight="true" outlineLevel="0" collapsed="false"/>
    <row r="473" customFormat="false" ht="18.7" hidden="false" customHeight="true" outlineLevel="0" collapsed="false"/>
    <row r="474" customFormat="false" ht="18.7" hidden="false" customHeight="true" outlineLevel="0" collapsed="false"/>
    <row r="475" customFormat="false" ht="18.7" hidden="false" customHeight="true" outlineLevel="0" collapsed="false"/>
    <row r="476" customFormat="false" ht="18.7" hidden="false" customHeight="true" outlineLevel="0" collapsed="false"/>
    <row r="477" customFormat="false" ht="18.7" hidden="false" customHeight="true" outlineLevel="0" collapsed="false"/>
    <row r="478" customFormat="false" ht="18.7" hidden="false" customHeight="true" outlineLevel="0" collapsed="false"/>
    <row r="479" customFormat="false" ht="18.7" hidden="false" customHeight="true" outlineLevel="0" collapsed="false"/>
    <row r="480" customFormat="false" ht="18.7" hidden="false" customHeight="true" outlineLevel="0" collapsed="false"/>
    <row r="481" customFormat="false" ht="18.7" hidden="false" customHeight="true" outlineLevel="0" collapsed="false"/>
    <row r="482" customFormat="false" ht="18.7" hidden="false" customHeight="true" outlineLevel="0" collapsed="false"/>
    <row r="483" customFormat="false" ht="18.7" hidden="false" customHeight="true" outlineLevel="0" collapsed="false"/>
    <row r="484" customFormat="false" ht="18.7" hidden="false" customHeight="true" outlineLevel="0" collapsed="false"/>
    <row r="485" customFormat="false" ht="18.7" hidden="false" customHeight="true" outlineLevel="0" collapsed="false"/>
    <row r="486" customFormat="false" ht="18.7" hidden="false" customHeight="true" outlineLevel="0" collapsed="false"/>
    <row r="487" customFormat="false" ht="18.7" hidden="false" customHeight="true" outlineLevel="0" collapsed="false"/>
    <row r="488" customFormat="false" ht="18.7" hidden="false" customHeight="true" outlineLevel="0" collapsed="false"/>
    <row r="489" customFormat="false" ht="18.7" hidden="false" customHeight="true" outlineLevel="0" collapsed="false"/>
    <row r="490" customFormat="false" ht="18.7" hidden="false" customHeight="true" outlineLevel="0" collapsed="false"/>
    <row r="491" customFormat="false" ht="18.7" hidden="false" customHeight="true" outlineLevel="0" collapsed="false"/>
    <row r="492" customFormat="false" ht="18.7" hidden="false" customHeight="true" outlineLevel="0" collapsed="false"/>
    <row r="493" customFormat="false" ht="18.7" hidden="false" customHeight="true" outlineLevel="0" collapsed="false"/>
    <row r="494" customFormat="false" ht="18.7" hidden="false" customHeight="true" outlineLevel="0" collapsed="false"/>
    <row r="495" customFormat="false" ht="18.7" hidden="false" customHeight="true" outlineLevel="0" collapsed="false"/>
    <row r="496" customFormat="false" ht="18.7" hidden="false" customHeight="true" outlineLevel="0" collapsed="false"/>
    <row r="497" customFormat="false" ht="18.7" hidden="false" customHeight="true" outlineLevel="0" collapsed="false"/>
    <row r="498" customFormat="false" ht="18.7" hidden="false" customHeight="true" outlineLevel="0" collapsed="false"/>
    <row r="499" customFormat="false" ht="18.7" hidden="false" customHeight="true" outlineLevel="0" collapsed="false"/>
    <row r="500" customFormat="false" ht="18.7" hidden="false" customHeight="true" outlineLevel="0" collapsed="false"/>
    <row r="501" customFormat="false" ht="18.7" hidden="false" customHeight="true" outlineLevel="0" collapsed="false"/>
    <row r="502" customFormat="false" ht="18.7" hidden="false" customHeight="true" outlineLevel="0" collapsed="false"/>
    <row r="503" customFormat="false" ht="18.7" hidden="false" customHeight="true" outlineLevel="0" collapsed="false"/>
    <row r="504" customFormat="false" ht="18.7" hidden="false" customHeight="true" outlineLevel="0" collapsed="false"/>
    <row r="505" customFormat="false" ht="18.7" hidden="false" customHeight="true" outlineLevel="0" collapsed="false"/>
    <row r="506" customFormat="false" ht="18.7" hidden="false" customHeight="true" outlineLevel="0" collapsed="false"/>
    <row r="507" customFormat="false" ht="18.7" hidden="false" customHeight="true" outlineLevel="0" collapsed="false"/>
    <row r="508" customFormat="false" ht="18.7" hidden="false" customHeight="true" outlineLevel="0" collapsed="false"/>
    <row r="509" customFormat="false" ht="18.7" hidden="false" customHeight="true" outlineLevel="0" collapsed="false"/>
    <row r="510" customFormat="false" ht="18.7" hidden="false" customHeight="true" outlineLevel="0" collapsed="false"/>
    <row r="511" customFormat="false" ht="18.7" hidden="false" customHeight="true" outlineLevel="0" collapsed="false"/>
    <row r="512" customFormat="false" ht="18.7" hidden="false" customHeight="true" outlineLevel="0" collapsed="false"/>
    <row r="513" customFormat="false" ht="18.7" hidden="false" customHeight="true" outlineLevel="0" collapsed="false"/>
    <row r="514" customFormat="false" ht="18.7" hidden="false" customHeight="true" outlineLevel="0" collapsed="false"/>
    <row r="515" customFormat="false" ht="18.7" hidden="false" customHeight="true" outlineLevel="0" collapsed="false"/>
    <row r="516" customFormat="false" ht="18.7" hidden="false" customHeight="true" outlineLevel="0" collapsed="false"/>
    <row r="517" customFormat="false" ht="18.7" hidden="false" customHeight="true" outlineLevel="0" collapsed="false"/>
    <row r="518" customFormat="false" ht="18.7" hidden="false" customHeight="true" outlineLevel="0" collapsed="false"/>
    <row r="519" customFormat="false" ht="18.7" hidden="false" customHeight="true" outlineLevel="0" collapsed="false"/>
    <row r="520" customFormat="false" ht="18.7" hidden="false" customHeight="true" outlineLevel="0" collapsed="false"/>
    <row r="521" customFormat="false" ht="18.7" hidden="false" customHeight="true" outlineLevel="0" collapsed="false"/>
    <row r="522" customFormat="false" ht="18.7" hidden="false" customHeight="true" outlineLevel="0" collapsed="false"/>
    <row r="523" customFormat="false" ht="18.7" hidden="false" customHeight="true" outlineLevel="0" collapsed="false"/>
    <row r="524" customFormat="false" ht="18.7" hidden="false" customHeight="true" outlineLevel="0" collapsed="false"/>
    <row r="525" customFormat="false" ht="18.7" hidden="false" customHeight="true" outlineLevel="0" collapsed="false"/>
    <row r="526" customFormat="false" ht="18.7" hidden="false" customHeight="true" outlineLevel="0" collapsed="false"/>
    <row r="527" customFormat="false" ht="18.7" hidden="false" customHeight="true" outlineLevel="0" collapsed="false"/>
    <row r="528" customFormat="false" ht="18.7" hidden="false" customHeight="true" outlineLevel="0" collapsed="false"/>
    <row r="529" customFormat="false" ht="18.7" hidden="false" customHeight="true" outlineLevel="0" collapsed="false"/>
    <row r="530" customFormat="false" ht="18.7" hidden="false" customHeight="true" outlineLevel="0" collapsed="false"/>
    <row r="531" customFormat="false" ht="18.7" hidden="false" customHeight="true" outlineLevel="0" collapsed="false"/>
    <row r="532" customFormat="false" ht="18.7" hidden="false" customHeight="true" outlineLevel="0" collapsed="false"/>
    <row r="533" customFormat="false" ht="18.7" hidden="false" customHeight="true" outlineLevel="0" collapsed="false"/>
    <row r="534" customFormat="false" ht="18.7" hidden="false" customHeight="true" outlineLevel="0" collapsed="false"/>
    <row r="535" customFormat="false" ht="18.7" hidden="false" customHeight="true" outlineLevel="0" collapsed="false"/>
    <row r="536" customFormat="false" ht="18.7" hidden="false" customHeight="true" outlineLevel="0" collapsed="false"/>
    <row r="537" customFormat="false" ht="18.7" hidden="false" customHeight="true" outlineLevel="0" collapsed="false"/>
    <row r="538" customFormat="false" ht="18.7" hidden="false" customHeight="true" outlineLevel="0" collapsed="false"/>
    <row r="539" customFormat="false" ht="18.7" hidden="false" customHeight="true" outlineLevel="0" collapsed="false"/>
    <row r="540" customFormat="false" ht="18.7" hidden="false" customHeight="true" outlineLevel="0" collapsed="false"/>
    <row r="541" customFormat="false" ht="18.7" hidden="false" customHeight="true" outlineLevel="0" collapsed="false"/>
    <row r="542" customFormat="false" ht="18.7" hidden="false" customHeight="true" outlineLevel="0" collapsed="false"/>
    <row r="543" customFormat="false" ht="18.7" hidden="false" customHeight="true" outlineLevel="0" collapsed="false"/>
    <row r="544" customFormat="false" ht="18.7" hidden="false" customHeight="true" outlineLevel="0" collapsed="false"/>
    <row r="545" customFormat="false" ht="18.7" hidden="false" customHeight="true" outlineLevel="0" collapsed="false"/>
    <row r="546" customFormat="false" ht="18.7" hidden="false" customHeight="true" outlineLevel="0" collapsed="false"/>
    <row r="547" customFormat="false" ht="18.7" hidden="false" customHeight="true" outlineLevel="0" collapsed="false"/>
    <row r="548" customFormat="false" ht="18.7" hidden="false" customHeight="true" outlineLevel="0" collapsed="false"/>
    <row r="549" customFormat="false" ht="18.7" hidden="false" customHeight="true" outlineLevel="0" collapsed="false"/>
    <row r="550" customFormat="false" ht="18.7" hidden="false" customHeight="true" outlineLevel="0" collapsed="false"/>
    <row r="551" customFormat="false" ht="18.7" hidden="false" customHeight="true" outlineLevel="0" collapsed="false"/>
    <row r="552" customFormat="false" ht="18.7" hidden="false" customHeight="true" outlineLevel="0" collapsed="false"/>
    <row r="553" customFormat="false" ht="18.7" hidden="false" customHeight="true" outlineLevel="0" collapsed="false"/>
    <row r="554" customFormat="false" ht="18.7" hidden="false" customHeight="true" outlineLevel="0" collapsed="false"/>
    <row r="555" customFormat="false" ht="18.7" hidden="false" customHeight="true" outlineLevel="0" collapsed="false"/>
    <row r="556" customFormat="false" ht="18.7" hidden="false" customHeight="true" outlineLevel="0" collapsed="false"/>
    <row r="557" customFormat="false" ht="18.7" hidden="false" customHeight="true" outlineLevel="0" collapsed="false"/>
    <row r="558" customFormat="false" ht="18.7" hidden="false" customHeight="true" outlineLevel="0" collapsed="false"/>
    <row r="559" customFormat="false" ht="18.7" hidden="false" customHeight="true" outlineLevel="0" collapsed="false"/>
    <row r="560" customFormat="false" ht="18.7" hidden="false" customHeight="true" outlineLevel="0" collapsed="false"/>
    <row r="561" customFormat="false" ht="18.7" hidden="false" customHeight="true" outlineLevel="0" collapsed="false"/>
    <row r="562" customFormat="false" ht="18.7" hidden="false" customHeight="true" outlineLevel="0" collapsed="false"/>
    <row r="563" customFormat="false" ht="18.7" hidden="false" customHeight="true" outlineLevel="0" collapsed="false"/>
    <row r="564" customFormat="false" ht="18.7" hidden="false" customHeight="true" outlineLevel="0" collapsed="false"/>
    <row r="565" customFormat="false" ht="18.7" hidden="false" customHeight="true" outlineLevel="0" collapsed="false"/>
    <row r="566" customFormat="false" ht="18.7" hidden="false" customHeight="true" outlineLevel="0" collapsed="false"/>
    <row r="567" customFormat="false" ht="18.7" hidden="false" customHeight="true" outlineLevel="0" collapsed="false"/>
    <row r="568" customFormat="false" ht="18.7" hidden="false" customHeight="true" outlineLevel="0" collapsed="false"/>
    <row r="569" customFormat="false" ht="18.7" hidden="false" customHeight="true" outlineLevel="0" collapsed="false"/>
    <row r="570" customFormat="false" ht="18.7" hidden="false" customHeight="true" outlineLevel="0" collapsed="false"/>
    <row r="571" customFormat="false" ht="18.7" hidden="false" customHeight="true" outlineLevel="0" collapsed="false"/>
    <row r="572" customFormat="false" ht="18.7" hidden="false" customHeight="true" outlineLevel="0" collapsed="false"/>
    <row r="573" customFormat="false" ht="18.7" hidden="false" customHeight="true" outlineLevel="0" collapsed="false"/>
    <row r="574" customFormat="false" ht="18.7" hidden="false" customHeight="true" outlineLevel="0" collapsed="false"/>
    <row r="575" customFormat="false" ht="18.7" hidden="false" customHeight="true" outlineLevel="0" collapsed="false"/>
    <row r="576" customFormat="false" ht="18.7" hidden="false" customHeight="true" outlineLevel="0" collapsed="false"/>
    <row r="577" customFormat="false" ht="18.7" hidden="false" customHeight="true" outlineLevel="0" collapsed="false"/>
    <row r="578" customFormat="false" ht="18.7" hidden="false" customHeight="true" outlineLevel="0" collapsed="false"/>
    <row r="579" customFormat="false" ht="18.7" hidden="false" customHeight="true" outlineLevel="0" collapsed="false"/>
    <row r="580" customFormat="false" ht="18.7" hidden="false" customHeight="true" outlineLevel="0" collapsed="false"/>
    <row r="581" customFormat="false" ht="18.7" hidden="false" customHeight="true" outlineLevel="0" collapsed="false"/>
    <row r="582" customFormat="false" ht="18.7" hidden="false" customHeight="true" outlineLevel="0" collapsed="false"/>
    <row r="583" customFormat="false" ht="18.7" hidden="false" customHeight="true" outlineLevel="0" collapsed="false"/>
    <row r="584" customFormat="false" ht="18.7" hidden="false" customHeight="true" outlineLevel="0" collapsed="false"/>
    <row r="585" customFormat="false" ht="18.7" hidden="false" customHeight="true" outlineLevel="0" collapsed="false"/>
    <row r="586" customFormat="false" ht="18.7" hidden="false" customHeight="true" outlineLevel="0" collapsed="false"/>
    <row r="587" customFormat="false" ht="18.7" hidden="false" customHeight="true" outlineLevel="0" collapsed="false"/>
    <row r="588" customFormat="false" ht="18.7" hidden="false" customHeight="true" outlineLevel="0" collapsed="false"/>
    <row r="589" customFormat="false" ht="18.7" hidden="false" customHeight="true" outlineLevel="0" collapsed="false"/>
    <row r="590" customFormat="false" ht="18.7" hidden="false" customHeight="true" outlineLevel="0" collapsed="false"/>
    <row r="591" customFormat="false" ht="18.7" hidden="false" customHeight="true" outlineLevel="0" collapsed="false"/>
    <row r="592" customFormat="false" ht="18.7" hidden="false" customHeight="true" outlineLevel="0" collapsed="false"/>
    <row r="593" customFormat="false" ht="18.7" hidden="false" customHeight="true" outlineLevel="0" collapsed="false"/>
    <row r="594" customFormat="false" ht="18.7" hidden="false" customHeight="true" outlineLevel="0" collapsed="false"/>
    <row r="595" customFormat="false" ht="18.7" hidden="false" customHeight="true" outlineLevel="0" collapsed="false"/>
    <row r="596" customFormat="false" ht="18.7" hidden="false" customHeight="true" outlineLevel="0" collapsed="false"/>
    <row r="597" customFormat="false" ht="18.7" hidden="false" customHeight="true" outlineLevel="0" collapsed="false"/>
    <row r="598" customFormat="false" ht="18.7" hidden="false" customHeight="true" outlineLevel="0" collapsed="false"/>
    <row r="599" customFormat="false" ht="18.7" hidden="false" customHeight="true" outlineLevel="0" collapsed="false"/>
    <row r="600" customFormat="false" ht="18.7" hidden="false" customHeight="true" outlineLevel="0" collapsed="false"/>
    <row r="601" customFormat="false" ht="18.7" hidden="false" customHeight="true" outlineLevel="0" collapsed="false"/>
    <row r="602" customFormat="false" ht="18.7" hidden="false" customHeight="true" outlineLevel="0" collapsed="false"/>
    <row r="603" customFormat="false" ht="18.7" hidden="false" customHeight="true" outlineLevel="0" collapsed="false"/>
    <row r="604" customFormat="false" ht="18.7" hidden="false" customHeight="true" outlineLevel="0" collapsed="false"/>
    <row r="605" customFormat="false" ht="18.7" hidden="false" customHeight="true" outlineLevel="0" collapsed="false"/>
    <row r="606" customFormat="false" ht="18.7" hidden="false" customHeight="true" outlineLevel="0" collapsed="false"/>
    <row r="607" customFormat="false" ht="18.7" hidden="false" customHeight="true" outlineLevel="0" collapsed="false"/>
    <row r="608" customFormat="false" ht="18.7" hidden="false" customHeight="true" outlineLevel="0" collapsed="false"/>
    <row r="609" customFormat="false" ht="18.7" hidden="false" customHeight="true" outlineLevel="0" collapsed="false"/>
    <row r="610" customFormat="false" ht="18.7" hidden="false" customHeight="true" outlineLevel="0" collapsed="false"/>
    <row r="611" customFormat="false" ht="18.7" hidden="false" customHeight="true" outlineLevel="0" collapsed="false"/>
    <row r="612" customFormat="false" ht="18.7" hidden="false" customHeight="true" outlineLevel="0" collapsed="false"/>
    <row r="613" customFormat="false" ht="18.7" hidden="false" customHeight="true" outlineLevel="0" collapsed="false"/>
    <row r="614" customFormat="false" ht="18.7" hidden="false" customHeight="true" outlineLevel="0" collapsed="false"/>
    <row r="615" customFormat="false" ht="18.7" hidden="false" customHeight="true" outlineLevel="0" collapsed="false"/>
    <row r="616" customFormat="false" ht="18.7" hidden="false" customHeight="true" outlineLevel="0" collapsed="false"/>
    <row r="617" customFormat="false" ht="18.7" hidden="false" customHeight="true" outlineLevel="0" collapsed="false"/>
    <row r="618" customFormat="false" ht="18.7" hidden="false" customHeight="true" outlineLevel="0" collapsed="false"/>
    <row r="619" customFormat="false" ht="18.7" hidden="false" customHeight="true" outlineLevel="0" collapsed="false"/>
    <row r="620" customFormat="false" ht="18.7" hidden="false" customHeight="true" outlineLevel="0" collapsed="false"/>
    <row r="621" customFormat="false" ht="18.7" hidden="false" customHeight="true" outlineLevel="0" collapsed="false"/>
    <row r="622" customFormat="false" ht="18.7" hidden="false" customHeight="true" outlineLevel="0" collapsed="false"/>
    <row r="623" customFormat="false" ht="18.7" hidden="false" customHeight="true" outlineLevel="0" collapsed="false"/>
    <row r="624" customFormat="false" ht="18.7" hidden="false" customHeight="true" outlineLevel="0" collapsed="false"/>
    <row r="625" customFormat="false" ht="18.7" hidden="false" customHeight="true" outlineLevel="0" collapsed="false"/>
    <row r="626" customFormat="false" ht="18.7" hidden="false" customHeight="true" outlineLevel="0" collapsed="false"/>
    <row r="627" customFormat="false" ht="18.7" hidden="false" customHeight="true" outlineLevel="0" collapsed="false"/>
    <row r="628" customFormat="false" ht="18.7" hidden="false" customHeight="true" outlineLevel="0" collapsed="false"/>
    <row r="629" customFormat="false" ht="18.7" hidden="false" customHeight="true" outlineLevel="0" collapsed="false"/>
    <row r="630" customFormat="false" ht="18.7" hidden="false" customHeight="true" outlineLevel="0" collapsed="false"/>
    <row r="631" customFormat="false" ht="18.7" hidden="false" customHeight="true" outlineLevel="0" collapsed="false"/>
    <row r="632" customFormat="false" ht="18.7" hidden="false" customHeight="true" outlineLevel="0" collapsed="false"/>
    <row r="633" customFormat="false" ht="18.7" hidden="false" customHeight="true" outlineLevel="0" collapsed="false"/>
    <row r="634" customFormat="false" ht="18.7" hidden="false" customHeight="true" outlineLevel="0" collapsed="false"/>
    <row r="635" customFormat="false" ht="18.7" hidden="false" customHeight="true" outlineLevel="0" collapsed="false"/>
    <row r="636" customFormat="false" ht="18.7" hidden="false" customHeight="true" outlineLevel="0" collapsed="false"/>
    <row r="637" customFormat="false" ht="18.7" hidden="false" customHeight="true" outlineLevel="0" collapsed="false"/>
    <row r="638" customFormat="false" ht="18.7" hidden="false" customHeight="true" outlineLevel="0" collapsed="false"/>
    <row r="639" customFormat="false" ht="18.7" hidden="false" customHeight="true" outlineLevel="0" collapsed="false"/>
    <row r="640" customFormat="false" ht="18.7" hidden="false" customHeight="true" outlineLevel="0" collapsed="false"/>
    <row r="641" customFormat="false" ht="18.7" hidden="false" customHeight="true" outlineLevel="0" collapsed="false"/>
    <row r="642" customFormat="false" ht="18.7" hidden="false" customHeight="true" outlineLevel="0" collapsed="false"/>
    <row r="643" customFormat="false" ht="18.7" hidden="false" customHeight="true" outlineLevel="0" collapsed="false"/>
    <row r="644" customFormat="false" ht="18.7" hidden="false" customHeight="true" outlineLevel="0" collapsed="false"/>
    <row r="645" customFormat="false" ht="18.7" hidden="false" customHeight="true" outlineLevel="0" collapsed="false"/>
    <row r="646" customFormat="false" ht="18.7" hidden="false" customHeight="true" outlineLevel="0" collapsed="false"/>
    <row r="647" customFormat="false" ht="18.7" hidden="false" customHeight="true" outlineLevel="0" collapsed="false"/>
    <row r="648" customFormat="false" ht="18.7" hidden="false" customHeight="true" outlineLevel="0" collapsed="false"/>
    <row r="649" customFormat="false" ht="18.7" hidden="false" customHeight="true" outlineLevel="0" collapsed="false"/>
    <row r="650" customFormat="false" ht="18.7" hidden="false" customHeight="true" outlineLevel="0" collapsed="false"/>
    <row r="651" customFormat="false" ht="18.7" hidden="false" customHeight="true" outlineLevel="0" collapsed="false"/>
    <row r="652" customFormat="false" ht="18.7" hidden="false" customHeight="true" outlineLevel="0" collapsed="false"/>
    <row r="653" customFormat="false" ht="18.7" hidden="false" customHeight="true" outlineLevel="0" collapsed="false"/>
    <row r="654" customFormat="false" ht="18.7" hidden="false" customHeight="true" outlineLevel="0" collapsed="false"/>
    <row r="655" customFormat="false" ht="18.7" hidden="false" customHeight="true" outlineLevel="0" collapsed="false"/>
    <row r="656" customFormat="false" ht="18.7" hidden="false" customHeight="true" outlineLevel="0" collapsed="false"/>
    <row r="657" customFormat="false" ht="18.7" hidden="false" customHeight="true" outlineLevel="0" collapsed="false"/>
    <row r="658" customFormat="false" ht="18.7" hidden="false" customHeight="true" outlineLevel="0" collapsed="false"/>
    <row r="659" customFormat="false" ht="18.7" hidden="false" customHeight="true" outlineLevel="0" collapsed="false"/>
    <row r="660" customFormat="false" ht="18.7" hidden="false" customHeight="true" outlineLevel="0" collapsed="false"/>
    <row r="661" customFormat="false" ht="18.7" hidden="false" customHeight="true" outlineLevel="0" collapsed="false"/>
    <row r="662" customFormat="false" ht="18.7" hidden="false" customHeight="true" outlineLevel="0" collapsed="false"/>
    <row r="663" customFormat="false" ht="18.7" hidden="false" customHeight="true" outlineLevel="0" collapsed="false"/>
    <row r="664" customFormat="false" ht="18.7" hidden="false" customHeight="true" outlineLevel="0" collapsed="false"/>
    <row r="665" customFormat="false" ht="18.7" hidden="false" customHeight="true" outlineLevel="0" collapsed="false"/>
    <row r="666" customFormat="false" ht="18.7" hidden="false" customHeight="true" outlineLevel="0" collapsed="false"/>
    <row r="667" customFormat="false" ht="18.7" hidden="false" customHeight="true" outlineLevel="0" collapsed="false"/>
    <row r="668" customFormat="false" ht="18.7" hidden="false" customHeight="true" outlineLevel="0" collapsed="false"/>
    <row r="669" customFormat="false" ht="18.7" hidden="false" customHeight="true" outlineLevel="0" collapsed="false"/>
    <row r="670" customFormat="false" ht="18.7" hidden="false" customHeight="true" outlineLevel="0" collapsed="false"/>
    <row r="671" customFormat="false" ht="18.7" hidden="false" customHeight="true" outlineLevel="0" collapsed="false"/>
    <row r="672" customFormat="false" ht="18.7" hidden="false" customHeight="true" outlineLevel="0" collapsed="false"/>
    <row r="673" customFormat="false" ht="18.7" hidden="false" customHeight="true" outlineLevel="0" collapsed="false"/>
    <row r="674" customFormat="false" ht="18.7" hidden="false" customHeight="true" outlineLevel="0" collapsed="false"/>
    <row r="675" customFormat="false" ht="18.7" hidden="false" customHeight="true" outlineLevel="0" collapsed="false"/>
    <row r="676" customFormat="false" ht="18.7" hidden="false" customHeight="true" outlineLevel="0" collapsed="false"/>
    <row r="677" customFormat="false" ht="18.7" hidden="false" customHeight="true" outlineLevel="0" collapsed="false"/>
    <row r="678" customFormat="false" ht="18.7" hidden="false" customHeight="true" outlineLevel="0" collapsed="false"/>
    <row r="679" customFormat="false" ht="18.7" hidden="false" customHeight="true" outlineLevel="0" collapsed="false"/>
    <row r="680" customFormat="false" ht="18.7" hidden="false" customHeight="true" outlineLevel="0" collapsed="false"/>
    <row r="681" customFormat="false" ht="18.7" hidden="false" customHeight="true" outlineLevel="0" collapsed="false"/>
    <row r="682" customFormat="false" ht="18.7" hidden="false" customHeight="true" outlineLevel="0" collapsed="false"/>
    <row r="683" customFormat="false" ht="18.7" hidden="false" customHeight="true" outlineLevel="0" collapsed="false"/>
    <row r="684" customFormat="false" ht="18.7" hidden="false" customHeight="true" outlineLevel="0" collapsed="false"/>
    <row r="685" customFormat="false" ht="18.7" hidden="false" customHeight="true" outlineLevel="0" collapsed="false"/>
    <row r="686" customFormat="false" ht="18.7" hidden="false" customHeight="true" outlineLevel="0" collapsed="false"/>
    <row r="687" customFormat="false" ht="18.7" hidden="false" customHeight="true" outlineLevel="0" collapsed="false"/>
    <row r="688" customFormat="false" ht="18.7" hidden="false" customHeight="true" outlineLevel="0" collapsed="false"/>
    <row r="689" customFormat="false" ht="18.7" hidden="false" customHeight="true" outlineLevel="0" collapsed="false"/>
    <row r="690" customFormat="false" ht="18.7" hidden="false" customHeight="true" outlineLevel="0" collapsed="false"/>
    <row r="691" customFormat="false" ht="18.7" hidden="false" customHeight="true" outlineLevel="0" collapsed="false"/>
    <row r="692" customFormat="false" ht="18.7" hidden="false" customHeight="true" outlineLevel="0" collapsed="false"/>
    <row r="693" customFormat="false" ht="18.7" hidden="false" customHeight="true" outlineLevel="0" collapsed="false"/>
    <row r="694" customFormat="false" ht="18.7" hidden="false" customHeight="true" outlineLevel="0" collapsed="false"/>
    <row r="695" customFormat="false" ht="18.7" hidden="false" customHeight="true" outlineLevel="0" collapsed="false"/>
    <row r="696" customFormat="false" ht="18.7" hidden="false" customHeight="true" outlineLevel="0" collapsed="false"/>
    <row r="697" customFormat="false" ht="18.7" hidden="false" customHeight="true" outlineLevel="0" collapsed="false"/>
    <row r="698" customFormat="false" ht="18.7" hidden="false" customHeight="true" outlineLevel="0" collapsed="false"/>
    <row r="699" customFormat="false" ht="18.7" hidden="false" customHeight="true" outlineLevel="0" collapsed="false"/>
    <row r="700" customFormat="false" ht="18.7" hidden="false" customHeight="true" outlineLevel="0" collapsed="false"/>
    <row r="701" customFormat="false" ht="18.7" hidden="false" customHeight="true" outlineLevel="0" collapsed="false"/>
    <row r="702" customFormat="false" ht="18.7" hidden="false" customHeight="true" outlineLevel="0" collapsed="false"/>
    <row r="703" customFormat="false" ht="18.7" hidden="false" customHeight="true" outlineLevel="0" collapsed="false"/>
    <row r="704" customFormat="false" ht="18.7" hidden="false" customHeight="true" outlineLevel="0" collapsed="false"/>
    <row r="705" customFormat="false" ht="18.7" hidden="false" customHeight="true" outlineLevel="0" collapsed="false"/>
    <row r="706" customFormat="false" ht="18.7" hidden="false" customHeight="true" outlineLevel="0" collapsed="false"/>
    <row r="707" customFormat="false" ht="18.7" hidden="false" customHeight="true" outlineLevel="0" collapsed="false"/>
    <row r="708" customFormat="false" ht="18.7" hidden="false" customHeight="true" outlineLevel="0" collapsed="false"/>
    <row r="709" customFormat="false" ht="18.7" hidden="false" customHeight="true" outlineLevel="0" collapsed="false"/>
    <row r="710" customFormat="false" ht="18.7" hidden="false" customHeight="true" outlineLevel="0" collapsed="false"/>
    <row r="711" customFormat="false" ht="18.7" hidden="false" customHeight="true" outlineLevel="0" collapsed="false"/>
    <row r="712" customFormat="false" ht="18.7" hidden="false" customHeight="true" outlineLevel="0" collapsed="false"/>
    <row r="713" customFormat="false" ht="18.7" hidden="false" customHeight="true" outlineLevel="0" collapsed="false"/>
    <row r="714" customFormat="false" ht="18.7" hidden="false" customHeight="true" outlineLevel="0" collapsed="false"/>
    <row r="715" customFormat="false" ht="18.7" hidden="false" customHeight="true" outlineLevel="0" collapsed="false"/>
    <row r="716" customFormat="false" ht="18.7" hidden="false" customHeight="true" outlineLevel="0" collapsed="false"/>
    <row r="717" customFormat="false" ht="18.7" hidden="false" customHeight="true" outlineLevel="0" collapsed="false"/>
    <row r="718" customFormat="false" ht="18.7" hidden="false" customHeight="true" outlineLevel="0" collapsed="false"/>
    <row r="719" customFormat="false" ht="18.7" hidden="false" customHeight="true" outlineLevel="0" collapsed="false"/>
    <row r="720" customFormat="false" ht="18.7" hidden="false" customHeight="true" outlineLevel="0" collapsed="false"/>
    <row r="721" customFormat="false" ht="18.7" hidden="false" customHeight="true" outlineLevel="0" collapsed="false"/>
    <row r="722" customFormat="false" ht="18.7" hidden="false" customHeight="true" outlineLevel="0" collapsed="false"/>
    <row r="723" customFormat="false" ht="18.7" hidden="false" customHeight="true" outlineLevel="0" collapsed="false"/>
    <row r="724" customFormat="false" ht="18.7" hidden="false" customHeight="true" outlineLevel="0" collapsed="false"/>
    <row r="725" customFormat="false" ht="18.7" hidden="false" customHeight="true" outlineLevel="0" collapsed="false"/>
    <row r="726" customFormat="false" ht="18.7" hidden="false" customHeight="true" outlineLevel="0" collapsed="false"/>
    <row r="727" customFormat="false" ht="18.7" hidden="false" customHeight="true" outlineLevel="0" collapsed="false"/>
    <row r="728" customFormat="false" ht="18.7" hidden="false" customHeight="true" outlineLevel="0" collapsed="false"/>
    <row r="729" customFormat="false" ht="18.7" hidden="false" customHeight="true" outlineLevel="0" collapsed="false"/>
    <row r="730" customFormat="false" ht="18.7" hidden="false" customHeight="true" outlineLevel="0" collapsed="false"/>
    <row r="731" customFormat="false" ht="18.7" hidden="false" customHeight="true" outlineLevel="0" collapsed="false"/>
    <row r="732" customFormat="false" ht="18.7" hidden="false" customHeight="true" outlineLevel="0" collapsed="false"/>
    <row r="733" customFormat="false" ht="18.7" hidden="false" customHeight="true" outlineLevel="0" collapsed="false"/>
    <row r="734" customFormat="false" ht="18.7" hidden="false" customHeight="true" outlineLevel="0" collapsed="false"/>
    <row r="735" customFormat="false" ht="18.7" hidden="false" customHeight="true" outlineLevel="0" collapsed="false"/>
    <row r="736" customFormat="false" ht="18.7" hidden="false" customHeight="true" outlineLevel="0" collapsed="false"/>
    <row r="737" customFormat="false" ht="18.7" hidden="false" customHeight="true" outlineLevel="0" collapsed="false"/>
    <row r="738" customFormat="false" ht="18.7" hidden="false" customHeight="true" outlineLevel="0" collapsed="false"/>
    <row r="739" customFormat="false" ht="18.7" hidden="false" customHeight="true" outlineLevel="0" collapsed="false"/>
    <row r="740" customFormat="false" ht="18.7" hidden="false" customHeight="true" outlineLevel="0" collapsed="false"/>
    <row r="741" customFormat="false" ht="18.7" hidden="false" customHeight="true" outlineLevel="0" collapsed="false"/>
    <row r="742" customFormat="false" ht="18.7" hidden="false" customHeight="true" outlineLevel="0" collapsed="false"/>
    <row r="743" customFormat="false" ht="18.7" hidden="false" customHeight="true" outlineLevel="0" collapsed="false"/>
    <row r="744" customFormat="false" ht="18.7" hidden="false" customHeight="true" outlineLevel="0" collapsed="false"/>
    <row r="745" customFormat="false" ht="18.7" hidden="false" customHeight="true" outlineLevel="0" collapsed="false"/>
    <row r="746" customFormat="false" ht="18.7" hidden="false" customHeight="true" outlineLevel="0" collapsed="false"/>
    <row r="747" customFormat="false" ht="18.7" hidden="false" customHeight="true" outlineLevel="0" collapsed="false"/>
    <row r="748" customFormat="false" ht="18.7" hidden="false" customHeight="true" outlineLevel="0" collapsed="false"/>
    <row r="749" customFormat="false" ht="18.7" hidden="false" customHeight="true" outlineLevel="0" collapsed="false"/>
    <row r="750" customFormat="false" ht="18.7" hidden="false" customHeight="true" outlineLevel="0" collapsed="false"/>
    <row r="751" customFormat="false" ht="18.7" hidden="false" customHeight="true" outlineLevel="0" collapsed="false"/>
    <row r="752" customFormat="false" ht="18.7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2" activeCellId="0" sqref="G1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2" width="27.65"/>
    <col collapsed="false" customWidth="true" hidden="false" outlineLevel="0" max="2" min="2" style="2" width="85.03"/>
    <col collapsed="false" customWidth="false" hidden="false" outlineLevel="0" max="1024" min="3" style="5" width="11.52"/>
  </cols>
  <sheetData>
    <row r="1" customFormat="false" ht="23.05" hidden="false" customHeight="true" outlineLevel="0" collapsed="false">
      <c r="A1" s="3" t="s">
        <v>607</v>
      </c>
      <c r="B1" s="3" t="s">
        <v>608</v>
      </c>
    </row>
    <row r="2" customFormat="false" ht="18.7" hidden="false" customHeight="true" outlineLevel="0" collapsed="false">
      <c r="A2" s="2" t="s">
        <v>609</v>
      </c>
      <c r="B2" s="2" t="s">
        <v>14</v>
      </c>
    </row>
    <row r="3" customFormat="false" ht="18.7" hidden="false" customHeight="true" outlineLevel="0" collapsed="false">
      <c r="A3" s="2" t="s">
        <v>610</v>
      </c>
      <c r="B3" s="2" t="s">
        <v>26</v>
      </c>
    </row>
    <row r="4" customFormat="false" ht="18.7" hidden="false" customHeight="true" outlineLevel="0" collapsed="false">
      <c r="A4" s="2" t="s">
        <v>611</v>
      </c>
      <c r="B4" s="2" t="s">
        <v>34</v>
      </c>
    </row>
    <row r="5" customFormat="false" ht="18.7" hidden="false" customHeight="true" outlineLevel="0" collapsed="false">
      <c r="A5" s="2" t="s">
        <v>612</v>
      </c>
      <c r="B5" s="2" t="s">
        <v>42</v>
      </c>
    </row>
    <row r="6" customFormat="false" ht="18.7" hidden="false" customHeight="true" outlineLevel="0" collapsed="false">
      <c r="A6" s="2" t="s">
        <v>613</v>
      </c>
      <c r="B6" s="2" t="s">
        <v>46</v>
      </c>
    </row>
    <row r="7" customFormat="false" ht="18.7" hidden="false" customHeight="true" outlineLevel="0" collapsed="false">
      <c r="A7" s="2" t="s">
        <v>614</v>
      </c>
      <c r="B7" s="2" t="s">
        <v>50</v>
      </c>
    </row>
    <row r="8" customFormat="false" ht="18.7" hidden="false" customHeight="true" outlineLevel="0" collapsed="false">
      <c r="A8" s="2" t="s">
        <v>615</v>
      </c>
      <c r="B8" s="2" t="s">
        <v>54</v>
      </c>
    </row>
    <row r="9" customFormat="false" ht="18.7" hidden="false" customHeight="true" outlineLevel="0" collapsed="false">
      <c r="A9" s="2" t="s">
        <v>616</v>
      </c>
      <c r="B9" s="2" t="s">
        <v>58</v>
      </c>
    </row>
    <row r="10" customFormat="false" ht="18.7" hidden="false" customHeight="true" outlineLevel="0" collapsed="false">
      <c r="A10" s="2" t="s">
        <v>617</v>
      </c>
      <c r="B10" s="2" t="s">
        <v>66</v>
      </c>
    </row>
    <row r="11" customFormat="false" ht="18.7" hidden="false" customHeight="true" outlineLevel="0" collapsed="false">
      <c r="A11" s="2" t="s">
        <v>618</v>
      </c>
      <c r="B11" s="2" t="s">
        <v>70</v>
      </c>
    </row>
    <row r="12" customFormat="false" ht="18.7" hidden="false" customHeight="true" outlineLevel="0" collapsed="false">
      <c r="A12" s="2" t="s">
        <v>619</v>
      </c>
      <c r="B12" s="2" t="s">
        <v>74</v>
      </c>
    </row>
    <row r="13" customFormat="false" ht="18.7" hidden="false" customHeight="true" outlineLevel="0" collapsed="false">
      <c r="A13" s="2" t="s">
        <v>620</v>
      </c>
      <c r="B13" s="2" t="s">
        <v>78</v>
      </c>
    </row>
    <row r="14" customFormat="false" ht="18.7" hidden="false" customHeight="true" outlineLevel="0" collapsed="false">
      <c r="A14" s="2" t="s">
        <v>621</v>
      </c>
      <c r="B14" s="2" t="s">
        <v>82</v>
      </c>
    </row>
    <row r="15" customFormat="false" ht="18.7" hidden="false" customHeight="true" outlineLevel="0" collapsed="false">
      <c r="A15" s="2" t="s">
        <v>622</v>
      </c>
      <c r="B15" s="2" t="s">
        <v>86</v>
      </c>
    </row>
    <row r="16" customFormat="false" ht="18.7" hidden="false" customHeight="true" outlineLevel="0" collapsed="false">
      <c r="A16" s="2" t="s">
        <v>623</v>
      </c>
      <c r="B16" s="2" t="s">
        <v>90</v>
      </c>
    </row>
    <row r="17" customFormat="false" ht="18.7" hidden="false" customHeight="true" outlineLevel="0" collapsed="false">
      <c r="A17" s="2" t="s">
        <v>624</v>
      </c>
      <c r="B17" s="2" t="s">
        <v>94</v>
      </c>
    </row>
    <row r="18" customFormat="false" ht="18.7" hidden="false" customHeight="true" outlineLevel="0" collapsed="false">
      <c r="A18" s="2" t="s">
        <v>625</v>
      </c>
      <c r="B18" s="2" t="s">
        <v>98</v>
      </c>
    </row>
    <row r="19" customFormat="false" ht="18.7" hidden="false" customHeight="true" outlineLevel="0" collapsed="false">
      <c r="A19" s="2" t="s">
        <v>626</v>
      </c>
      <c r="B19" s="2" t="s">
        <v>102</v>
      </c>
    </row>
    <row r="20" customFormat="false" ht="18.7" hidden="false" customHeight="true" outlineLevel="0" collapsed="false">
      <c r="A20" s="2" t="s">
        <v>627</v>
      </c>
      <c r="B20" s="2" t="s">
        <v>106</v>
      </c>
    </row>
    <row r="21" customFormat="false" ht="18.7" hidden="false" customHeight="true" outlineLevel="0" collapsed="false">
      <c r="A21" s="2" t="s">
        <v>628</v>
      </c>
      <c r="B21" s="2" t="s">
        <v>110</v>
      </c>
    </row>
    <row r="22" customFormat="false" ht="18.7" hidden="false" customHeight="true" outlineLevel="0" collapsed="false">
      <c r="A22" s="2" t="s">
        <v>629</v>
      </c>
      <c r="B22" s="2" t="s">
        <v>114</v>
      </c>
    </row>
    <row r="23" customFormat="false" ht="18.7" hidden="false" customHeight="true" outlineLevel="0" collapsed="false">
      <c r="A23" s="2" t="s">
        <v>630</v>
      </c>
      <c r="B23" s="2" t="s">
        <v>118</v>
      </c>
    </row>
    <row r="24" customFormat="false" ht="18.7" hidden="false" customHeight="true" outlineLevel="0" collapsed="false">
      <c r="A24" s="2" t="s">
        <v>631</v>
      </c>
      <c r="B24" s="2" t="s">
        <v>122</v>
      </c>
    </row>
    <row r="25" customFormat="false" ht="18.7" hidden="false" customHeight="true" outlineLevel="0" collapsed="false">
      <c r="A25" s="2" t="s">
        <v>632</v>
      </c>
      <c r="B25" s="2" t="s">
        <v>126</v>
      </c>
    </row>
    <row r="26" customFormat="false" ht="18.7" hidden="false" customHeight="true" outlineLevel="0" collapsed="false">
      <c r="A26" s="2" t="s">
        <v>633</v>
      </c>
      <c r="B26" s="2" t="s">
        <v>130</v>
      </c>
    </row>
    <row r="27" customFormat="false" ht="18.7" hidden="false" customHeight="true" outlineLevel="0" collapsed="false">
      <c r="A27" s="2" t="s">
        <v>634</v>
      </c>
      <c r="B27" s="2" t="s">
        <v>134</v>
      </c>
    </row>
    <row r="28" customFormat="false" ht="18.7" hidden="false" customHeight="true" outlineLevel="0" collapsed="false">
      <c r="A28" s="2" t="s">
        <v>635</v>
      </c>
      <c r="B28" s="2" t="s">
        <v>138</v>
      </c>
    </row>
    <row r="29" customFormat="false" ht="18.7" hidden="false" customHeight="true" outlineLevel="0" collapsed="false">
      <c r="A29" s="2" t="s">
        <v>636</v>
      </c>
      <c r="B29" s="2" t="s">
        <v>142</v>
      </c>
    </row>
    <row r="30" customFormat="false" ht="18.7" hidden="false" customHeight="true" outlineLevel="0" collapsed="false">
      <c r="A30" s="2" t="s">
        <v>637</v>
      </c>
      <c r="B30" s="2" t="s">
        <v>146</v>
      </c>
    </row>
    <row r="31" customFormat="false" ht="18.7" hidden="false" customHeight="true" outlineLevel="0" collapsed="false">
      <c r="A31" s="2" t="s">
        <v>638</v>
      </c>
      <c r="B31" s="2" t="s">
        <v>154</v>
      </c>
    </row>
    <row r="32" customFormat="false" ht="18.7" hidden="false" customHeight="true" outlineLevel="0" collapsed="false">
      <c r="A32" s="2" t="s">
        <v>639</v>
      </c>
      <c r="B32" s="2" t="s">
        <v>158</v>
      </c>
    </row>
    <row r="33" customFormat="false" ht="18.7" hidden="false" customHeight="true" outlineLevel="0" collapsed="false">
      <c r="A33" s="2" t="s">
        <v>640</v>
      </c>
      <c r="B33" s="2" t="s">
        <v>162</v>
      </c>
    </row>
    <row r="34" customFormat="false" ht="18.7" hidden="false" customHeight="true" outlineLevel="0" collapsed="false">
      <c r="A34" s="2" t="s">
        <v>641</v>
      </c>
      <c r="B34" s="2" t="s">
        <v>166</v>
      </c>
    </row>
    <row r="35" customFormat="false" ht="18.7" hidden="false" customHeight="true" outlineLevel="0" collapsed="false">
      <c r="A35" s="2" t="s">
        <v>642</v>
      </c>
      <c r="B35" s="2" t="s">
        <v>170</v>
      </c>
    </row>
    <row r="36" customFormat="false" ht="18.7" hidden="false" customHeight="true" outlineLevel="0" collapsed="false">
      <c r="A36" s="2" t="s">
        <v>643</v>
      </c>
      <c r="B36" s="2" t="s">
        <v>174</v>
      </c>
    </row>
    <row r="37" customFormat="false" ht="18.7" hidden="false" customHeight="true" outlineLevel="0" collapsed="false">
      <c r="A37" s="2" t="s">
        <v>644</v>
      </c>
      <c r="B37" s="2" t="s">
        <v>178</v>
      </c>
    </row>
    <row r="38" customFormat="false" ht="18.7" hidden="false" customHeight="true" outlineLevel="0" collapsed="false">
      <c r="A38" s="2" t="s">
        <v>645</v>
      </c>
      <c r="B38" s="2" t="s">
        <v>182</v>
      </c>
    </row>
    <row r="39" customFormat="false" ht="18.7" hidden="false" customHeight="true" outlineLevel="0" collapsed="false">
      <c r="A39" s="2" t="s">
        <v>646</v>
      </c>
      <c r="B39" s="2" t="s">
        <v>186</v>
      </c>
    </row>
    <row r="40" customFormat="false" ht="18.7" hidden="false" customHeight="true" outlineLevel="0" collapsed="false">
      <c r="A40" s="2" t="s">
        <v>647</v>
      </c>
      <c r="B40" s="2" t="s">
        <v>190</v>
      </c>
    </row>
    <row r="41" customFormat="false" ht="18.7" hidden="false" customHeight="true" outlineLevel="0" collapsed="false">
      <c r="A41" s="2" t="s">
        <v>648</v>
      </c>
      <c r="B41" s="2" t="s">
        <v>194</v>
      </c>
    </row>
    <row r="42" customFormat="false" ht="18.7" hidden="false" customHeight="true" outlineLevel="0" collapsed="false">
      <c r="A42" s="2" t="s">
        <v>649</v>
      </c>
      <c r="B42" s="2" t="s">
        <v>198</v>
      </c>
    </row>
    <row r="43" customFormat="false" ht="18.7" hidden="false" customHeight="true" outlineLevel="0" collapsed="false">
      <c r="A43" s="2" t="s">
        <v>650</v>
      </c>
      <c r="B43" s="2" t="s">
        <v>202</v>
      </c>
    </row>
    <row r="44" customFormat="false" ht="18.7" hidden="false" customHeight="true" outlineLevel="0" collapsed="false">
      <c r="A44" s="2" t="s">
        <v>651</v>
      </c>
      <c r="B44" s="2" t="s">
        <v>206</v>
      </c>
    </row>
    <row r="45" customFormat="false" ht="18.7" hidden="false" customHeight="true" outlineLevel="0" collapsed="false">
      <c r="A45" s="2" t="s">
        <v>652</v>
      </c>
      <c r="B45" s="2" t="s">
        <v>210</v>
      </c>
    </row>
    <row r="46" customFormat="false" ht="18.7" hidden="false" customHeight="true" outlineLevel="0" collapsed="false">
      <c r="A46" s="2" t="s">
        <v>653</v>
      </c>
      <c r="B46" s="2" t="s">
        <v>215</v>
      </c>
    </row>
    <row r="47" customFormat="false" ht="18.7" hidden="false" customHeight="true" outlineLevel="0" collapsed="false">
      <c r="A47" s="2" t="s">
        <v>654</v>
      </c>
      <c r="B47" s="2" t="s">
        <v>218</v>
      </c>
    </row>
    <row r="48" customFormat="false" ht="18.7" hidden="false" customHeight="true" outlineLevel="0" collapsed="false">
      <c r="A48" s="2" t="s">
        <v>655</v>
      </c>
      <c r="B48" s="2" t="s">
        <v>222</v>
      </c>
    </row>
    <row r="49" customFormat="false" ht="18.7" hidden="false" customHeight="true" outlineLevel="0" collapsed="false">
      <c r="A49" s="2" t="s">
        <v>656</v>
      </c>
      <c r="B49" s="2" t="s">
        <v>226</v>
      </c>
    </row>
    <row r="50" customFormat="false" ht="18.7" hidden="false" customHeight="true" outlineLevel="0" collapsed="false">
      <c r="A50" s="2" t="s">
        <v>657</v>
      </c>
      <c r="B50" s="2" t="s">
        <v>230</v>
      </c>
    </row>
    <row r="51" customFormat="false" ht="18.7" hidden="false" customHeight="true" outlineLevel="0" collapsed="false">
      <c r="A51" s="2" t="s">
        <v>658</v>
      </c>
      <c r="B51" s="2" t="s">
        <v>234</v>
      </c>
    </row>
    <row r="52" customFormat="false" ht="18.7" hidden="false" customHeight="true" outlineLevel="0" collapsed="false">
      <c r="A52" s="2" t="s">
        <v>659</v>
      </c>
      <c r="B52" s="2" t="s">
        <v>238</v>
      </c>
    </row>
    <row r="53" customFormat="false" ht="18.7" hidden="false" customHeight="true" outlineLevel="0" collapsed="false">
      <c r="A53" s="2" t="s">
        <v>660</v>
      </c>
      <c r="B53" s="2" t="s">
        <v>242</v>
      </c>
    </row>
    <row r="54" customFormat="false" ht="18.7" hidden="false" customHeight="true" outlineLevel="0" collapsed="false">
      <c r="A54" s="2" t="s">
        <v>661</v>
      </c>
      <c r="B54" s="2" t="s">
        <v>246</v>
      </c>
    </row>
    <row r="55" customFormat="false" ht="18.7" hidden="false" customHeight="true" outlineLevel="0" collapsed="false">
      <c r="A55" s="2" t="s">
        <v>662</v>
      </c>
      <c r="B55" s="2" t="s">
        <v>250</v>
      </c>
    </row>
    <row r="56" customFormat="false" ht="18.7" hidden="false" customHeight="true" outlineLevel="0" collapsed="false">
      <c r="A56" s="2" t="s">
        <v>663</v>
      </c>
      <c r="B56" s="2" t="s">
        <v>254</v>
      </c>
    </row>
    <row r="57" customFormat="false" ht="18.7" hidden="false" customHeight="true" outlineLevel="0" collapsed="false">
      <c r="A57" s="2" t="s">
        <v>664</v>
      </c>
      <c r="B57" s="2" t="s">
        <v>258</v>
      </c>
    </row>
    <row r="58" customFormat="false" ht="18.7" hidden="false" customHeight="true" outlineLevel="0" collapsed="false">
      <c r="A58" s="2" t="s">
        <v>665</v>
      </c>
      <c r="B58" s="2" t="s">
        <v>262</v>
      </c>
    </row>
    <row r="59" customFormat="false" ht="18.7" hidden="false" customHeight="true" outlineLevel="0" collapsed="false">
      <c r="A59" s="2" t="s">
        <v>666</v>
      </c>
      <c r="B59" s="2" t="s">
        <v>266</v>
      </c>
    </row>
    <row r="60" customFormat="false" ht="18.7" hidden="false" customHeight="true" outlineLevel="0" collapsed="false">
      <c r="A60" s="2" t="s">
        <v>667</v>
      </c>
      <c r="B60" s="2" t="s">
        <v>270</v>
      </c>
    </row>
    <row r="61" customFormat="false" ht="18.7" hidden="false" customHeight="true" outlineLevel="0" collapsed="false">
      <c r="A61" s="2" t="s">
        <v>668</v>
      </c>
      <c r="B61" s="2" t="s">
        <v>274</v>
      </c>
    </row>
    <row r="62" customFormat="false" ht="18.7" hidden="false" customHeight="true" outlineLevel="0" collapsed="false">
      <c r="A62" s="2" t="s">
        <v>669</v>
      </c>
      <c r="B62" s="2" t="s">
        <v>278</v>
      </c>
    </row>
    <row r="63" customFormat="false" ht="18.7" hidden="false" customHeight="true" outlineLevel="0" collapsed="false">
      <c r="A63" s="2" t="s">
        <v>670</v>
      </c>
      <c r="B63" s="2" t="s">
        <v>282</v>
      </c>
    </row>
    <row r="64" customFormat="false" ht="18.7" hidden="false" customHeight="true" outlineLevel="0" collapsed="false">
      <c r="A64" s="2" t="s">
        <v>671</v>
      </c>
      <c r="B64" s="2" t="s">
        <v>286</v>
      </c>
    </row>
    <row r="65" customFormat="false" ht="18.7" hidden="false" customHeight="true" outlineLevel="0" collapsed="false">
      <c r="A65" s="2" t="s">
        <v>672</v>
      </c>
      <c r="B65" s="2" t="s">
        <v>290</v>
      </c>
    </row>
    <row r="66" customFormat="false" ht="18.7" hidden="false" customHeight="true" outlineLevel="0" collapsed="false">
      <c r="A66" s="2" t="s">
        <v>673</v>
      </c>
      <c r="B66" s="2" t="s">
        <v>294</v>
      </c>
    </row>
    <row r="67" customFormat="false" ht="18.7" hidden="false" customHeight="true" outlineLevel="0" collapsed="false">
      <c r="A67" s="2" t="s">
        <v>674</v>
      </c>
      <c r="B67" s="2" t="s">
        <v>298</v>
      </c>
    </row>
    <row r="68" customFormat="false" ht="18.7" hidden="false" customHeight="true" outlineLevel="0" collapsed="false">
      <c r="A68" s="2" t="s">
        <v>675</v>
      </c>
      <c r="B68" s="2" t="s">
        <v>302</v>
      </c>
    </row>
    <row r="69" customFormat="false" ht="18.7" hidden="false" customHeight="true" outlineLevel="0" collapsed="false">
      <c r="A69" s="2" t="s">
        <v>676</v>
      </c>
      <c r="B69" s="2" t="s">
        <v>306</v>
      </c>
    </row>
    <row r="70" customFormat="false" ht="18.7" hidden="false" customHeight="true" outlineLevel="0" collapsed="false">
      <c r="A70" s="2" t="s">
        <v>677</v>
      </c>
      <c r="B70" s="2" t="s">
        <v>310</v>
      </c>
    </row>
    <row r="71" customFormat="false" ht="18.7" hidden="false" customHeight="true" outlineLevel="0" collapsed="false">
      <c r="A71" s="2" t="s">
        <v>678</v>
      </c>
      <c r="B71" s="2" t="s">
        <v>314</v>
      </c>
    </row>
    <row r="72" customFormat="false" ht="18.7" hidden="false" customHeight="true" outlineLevel="0" collapsed="false">
      <c r="A72" s="2" t="s">
        <v>679</v>
      </c>
      <c r="B72" s="2" t="s">
        <v>318</v>
      </c>
    </row>
    <row r="73" customFormat="false" ht="18.7" hidden="false" customHeight="true" outlineLevel="0" collapsed="false">
      <c r="A73" s="2" t="s">
        <v>680</v>
      </c>
      <c r="B73" s="2" t="s">
        <v>322</v>
      </c>
    </row>
    <row r="74" customFormat="false" ht="18.7" hidden="false" customHeight="true" outlineLevel="0" collapsed="false">
      <c r="A74" s="2" t="s">
        <v>681</v>
      </c>
      <c r="B74" s="2" t="s">
        <v>326</v>
      </c>
    </row>
    <row r="75" customFormat="false" ht="18.7" hidden="false" customHeight="true" outlineLevel="0" collapsed="false">
      <c r="A75" s="2" t="s">
        <v>682</v>
      </c>
      <c r="B75" s="2" t="s">
        <v>330</v>
      </c>
    </row>
    <row r="76" customFormat="false" ht="18.7" hidden="false" customHeight="true" outlineLevel="0" collapsed="false">
      <c r="A76" s="2" t="s">
        <v>683</v>
      </c>
      <c r="B76" s="2" t="s">
        <v>334</v>
      </c>
    </row>
    <row r="77" customFormat="false" ht="18.7" hidden="false" customHeight="true" outlineLevel="0" collapsed="false">
      <c r="A77" s="2" t="s">
        <v>684</v>
      </c>
      <c r="B77" s="2" t="s">
        <v>338</v>
      </c>
    </row>
    <row r="78" customFormat="false" ht="18.7" hidden="false" customHeight="true" outlineLevel="0" collapsed="false">
      <c r="A78" s="2" t="s">
        <v>685</v>
      </c>
      <c r="B78" s="2" t="s">
        <v>342</v>
      </c>
    </row>
    <row r="79" customFormat="false" ht="18.7" hidden="false" customHeight="true" outlineLevel="0" collapsed="false">
      <c r="A79" s="2" t="s">
        <v>686</v>
      </c>
      <c r="B79" s="2" t="s">
        <v>346</v>
      </c>
    </row>
    <row r="80" customFormat="false" ht="18.7" hidden="false" customHeight="true" outlineLevel="0" collapsed="false">
      <c r="A80" s="2" t="s">
        <v>687</v>
      </c>
      <c r="B80" s="2" t="s">
        <v>350</v>
      </c>
    </row>
    <row r="81" customFormat="false" ht="18.7" hidden="false" customHeight="true" outlineLevel="0" collapsed="false">
      <c r="A81" s="2" t="s">
        <v>688</v>
      </c>
      <c r="B81" s="2" t="s">
        <v>354</v>
      </c>
    </row>
    <row r="82" customFormat="false" ht="18.7" hidden="false" customHeight="true" outlineLevel="0" collapsed="false">
      <c r="A82" s="2" t="s">
        <v>689</v>
      </c>
      <c r="B82" s="2" t="s">
        <v>358</v>
      </c>
    </row>
    <row r="83" customFormat="false" ht="18.7" hidden="false" customHeight="true" outlineLevel="0" collapsed="false">
      <c r="A83" s="2" t="s">
        <v>690</v>
      </c>
      <c r="B83" s="2" t="s">
        <v>362</v>
      </c>
    </row>
    <row r="84" customFormat="false" ht="18.7" hidden="false" customHeight="true" outlineLevel="0" collapsed="false">
      <c r="A84" s="2" t="s">
        <v>691</v>
      </c>
      <c r="B84" s="2" t="s">
        <v>366</v>
      </c>
    </row>
    <row r="85" customFormat="false" ht="18.7" hidden="false" customHeight="true" outlineLevel="0" collapsed="false">
      <c r="A85" s="2" t="s">
        <v>692</v>
      </c>
      <c r="B85" s="2" t="s">
        <v>370</v>
      </c>
    </row>
    <row r="86" customFormat="false" ht="18.7" hidden="false" customHeight="true" outlineLevel="0" collapsed="false">
      <c r="A86" s="2" t="s">
        <v>693</v>
      </c>
      <c r="B86" s="2" t="s">
        <v>374</v>
      </c>
    </row>
    <row r="87" customFormat="false" ht="18.7" hidden="false" customHeight="true" outlineLevel="0" collapsed="false">
      <c r="A87" s="2" t="s">
        <v>694</v>
      </c>
      <c r="B87" s="2" t="s">
        <v>378</v>
      </c>
    </row>
    <row r="88" customFormat="false" ht="18.7" hidden="false" customHeight="true" outlineLevel="0" collapsed="false">
      <c r="A88" s="2" t="s">
        <v>695</v>
      </c>
      <c r="B88" s="2" t="s">
        <v>431</v>
      </c>
    </row>
    <row r="89" customFormat="false" ht="18.7" hidden="false" customHeight="true" outlineLevel="0" collapsed="false">
      <c r="A89" s="2" t="s">
        <v>696</v>
      </c>
      <c r="B89" s="2" t="s">
        <v>433</v>
      </c>
    </row>
    <row r="90" customFormat="false" ht="18.7" hidden="false" customHeight="true" outlineLevel="0" collapsed="false">
      <c r="A90" s="2" t="s">
        <v>697</v>
      </c>
      <c r="B90" s="2" t="s">
        <v>435</v>
      </c>
    </row>
    <row r="91" customFormat="false" ht="18.7" hidden="false" customHeight="true" outlineLevel="0" collapsed="false">
      <c r="A91" s="2" t="s">
        <v>698</v>
      </c>
      <c r="B91" s="2" t="s">
        <v>437</v>
      </c>
    </row>
    <row r="92" customFormat="false" ht="18.7" hidden="false" customHeight="true" outlineLevel="0" collapsed="false">
      <c r="A92" s="2" t="s">
        <v>699</v>
      </c>
      <c r="B92" s="2" t="s">
        <v>439</v>
      </c>
    </row>
    <row r="93" customFormat="false" ht="18.7" hidden="false" customHeight="true" outlineLevel="0" collapsed="false">
      <c r="A93" s="2" t="s">
        <v>700</v>
      </c>
      <c r="B93" s="2" t="s">
        <v>441</v>
      </c>
    </row>
    <row r="94" customFormat="false" ht="18.7" hidden="false" customHeight="true" outlineLevel="0" collapsed="false">
      <c r="A94" s="2" t="s">
        <v>701</v>
      </c>
      <c r="B94" s="2" t="s">
        <v>443</v>
      </c>
    </row>
    <row r="95" customFormat="false" ht="18.7" hidden="false" customHeight="true" outlineLevel="0" collapsed="false">
      <c r="A95" s="2" t="s">
        <v>702</v>
      </c>
      <c r="B95" s="2" t="s">
        <v>445</v>
      </c>
    </row>
    <row r="96" customFormat="false" ht="18.7" hidden="false" customHeight="true" outlineLevel="0" collapsed="false">
      <c r="A96" s="2" t="s">
        <v>703</v>
      </c>
      <c r="B96" s="2" t="s">
        <v>447</v>
      </c>
    </row>
    <row r="97" customFormat="false" ht="18.7" hidden="false" customHeight="true" outlineLevel="0" collapsed="false">
      <c r="A97" s="2" t="s">
        <v>704</v>
      </c>
      <c r="B97" s="2" t="s">
        <v>449</v>
      </c>
    </row>
    <row r="98" customFormat="false" ht="18.7" hidden="false" customHeight="true" outlineLevel="0" collapsed="false">
      <c r="A98" s="2" t="s">
        <v>705</v>
      </c>
      <c r="B98" s="2" t="s">
        <v>451</v>
      </c>
    </row>
    <row r="99" customFormat="false" ht="18.7" hidden="false" customHeight="true" outlineLevel="0" collapsed="false">
      <c r="A99" s="2" t="s">
        <v>706</v>
      </c>
      <c r="B99" s="2" t="s">
        <v>453</v>
      </c>
    </row>
    <row r="100" customFormat="false" ht="18.7" hidden="false" customHeight="true" outlineLevel="0" collapsed="false">
      <c r="A100" s="2" t="s">
        <v>707</v>
      </c>
      <c r="B100" s="2" t="s">
        <v>455</v>
      </c>
    </row>
    <row r="101" customFormat="false" ht="18.7" hidden="false" customHeight="true" outlineLevel="0" collapsed="false">
      <c r="A101" s="2" t="s">
        <v>708</v>
      </c>
      <c r="B101" s="2" t="s">
        <v>457</v>
      </c>
    </row>
    <row r="102" customFormat="false" ht="18.7" hidden="false" customHeight="true" outlineLevel="0" collapsed="false">
      <c r="A102" s="2" t="s">
        <v>709</v>
      </c>
      <c r="B102" s="2" t="s">
        <v>459</v>
      </c>
    </row>
    <row r="103" customFormat="false" ht="18.7" hidden="false" customHeight="true" outlineLevel="0" collapsed="false">
      <c r="A103" s="2" t="s">
        <v>710</v>
      </c>
      <c r="B103" s="2" t="s">
        <v>461</v>
      </c>
    </row>
    <row r="104" customFormat="false" ht="18.7" hidden="false" customHeight="true" outlineLevel="0" collapsed="false">
      <c r="A104" s="2" t="s">
        <v>711</v>
      </c>
      <c r="B104" s="2" t="s">
        <v>463</v>
      </c>
    </row>
    <row r="105" customFormat="false" ht="18.7" hidden="false" customHeight="true" outlineLevel="0" collapsed="false">
      <c r="A105" s="2" t="s">
        <v>712</v>
      </c>
      <c r="B105" s="2" t="s">
        <v>465</v>
      </c>
    </row>
    <row r="106" customFormat="false" ht="18.7" hidden="false" customHeight="true" outlineLevel="0" collapsed="false">
      <c r="A106" s="2" t="s">
        <v>713</v>
      </c>
      <c r="B106" s="2" t="s">
        <v>467</v>
      </c>
    </row>
    <row r="107" customFormat="false" ht="18.7" hidden="false" customHeight="true" outlineLevel="0" collapsed="false">
      <c r="A107" s="2" t="s">
        <v>714</v>
      </c>
      <c r="B107" s="2" t="s">
        <v>469</v>
      </c>
    </row>
    <row r="108" customFormat="false" ht="18.7" hidden="false" customHeight="true" outlineLevel="0" collapsed="false">
      <c r="A108" s="2" t="s">
        <v>715</v>
      </c>
      <c r="B108" s="2" t="s">
        <v>471</v>
      </c>
    </row>
    <row r="109" customFormat="false" ht="18.7" hidden="false" customHeight="true" outlineLevel="0" collapsed="false">
      <c r="A109" s="2" t="s">
        <v>716</v>
      </c>
      <c r="B109" s="2" t="s">
        <v>473</v>
      </c>
    </row>
    <row r="110" customFormat="false" ht="18.7" hidden="false" customHeight="true" outlineLevel="0" collapsed="false">
      <c r="A110" s="2" t="s">
        <v>717</v>
      </c>
      <c r="B110" s="2" t="s">
        <v>475</v>
      </c>
    </row>
    <row r="111" customFormat="false" ht="18.7" hidden="false" customHeight="true" outlineLevel="0" collapsed="false">
      <c r="A111" s="2" t="s">
        <v>718</v>
      </c>
      <c r="B111" s="2" t="s">
        <v>477</v>
      </c>
    </row>
    <row r="112" customFormat="false" ht="18.7" hidden="false" customHeight="true" outlineLevel="0" collapsed="false">
      <c r="A112" s="2" t="s">
        <v>719</v>
      </c>
      <c r="B112" s="2" t="s">
        <v>479</v>
      </c>
    </row>
    <row r="113" customFormat="false" ht="18.7" hidden="false" customHeight="true" outlineLevel="0" collapsed="false">
      <c r="A113" s="2" t="s">
        <v>720</v>
      </c>
      <c r="B113" s="2" t="s">
        <v>481</v>
      </c>
    </row>
    <row r="114" customFormat="false" ht="18.7" hidden="false" customHeight="true" outlineLevel="0" collapsed="false">
      <c r="A114" s="2" t="s">
        <v>721</v>
      </c>
      <c r="B114" s="2" t="s">
        <v>483</v>
      </c>
    </row>
    <row r="115" customFormat="false" ht="18.7" hidden="false" customHeight="true" outlineLevel="0" collapsed="false">
      <c r="A115" s="2" t="s">
        <v>722</v>
      </c>
      <c r="B115" s="2" t="s">
        <v>485</v>
      </c>
    </row>
    <row r="116" customFormat="false" ht="18.7" hidden="false" customHeight="true" outlineLevel="0" collapsed="false">
      <c r="A116" s="2" t="s">
        <v>723</v>
      </c>
      <c r="B116" s="2" t="s">
        <v>487</v>
      </c>
    </row>
    <row r="117" customFormat="false" ht="18.7" hidden="false" customHeight="true" outlineLevel="0" collapsed="false">
      <c r="A117" s="2" t="s">
        <v>724</v>
      </c>
      <c r="B117" s="2" t="s">
        <v>489</v>
      </c>
    </row>
    <row r="118" customFormat="false" ht="18.7" hidden="false" customHeight="true" outlineLevel="0" collapsed="false">
      <c r="A118" s="2" t="s">
        <v>725</v>
      </c>
      <c r="B118" s="2" t="s">
        <v>491</v>
      </c>
    </row>
    <row r="119" customFormat="false" ht="18.7" hidden="false" customHeight="true" outlineLevel="0" collapsed="false">
      <c r="A119" s="2" t="s">
        <v>726</v>
      </c>
      <c r="B119" s="2" t="s">
        <v>493</v>
      </c>
    </row>
    <row r="120" customFormat="false" ht="18.7" hidden="false" customHeight="true" outlineLevel="0" collapsed="false">
      <c r="A120" s="2" t="s">
        <v>727</v>
      </c>
      <c r="B120" s="2" t="s">
        <v>495</v>
      </c>
    </row>
    <row r="121" customFormat="false" ht="18.7" hidden="false" customHeight="true" outlineLevel="0" collapsed="false">
      <c r="A121" s="2" t="s">
        <v>728</v>
      </c>
      <c r="B121" s="2" t="s">
        <v>497</v>
      </c>
    </row>
    <row r="122" customFormat="false" ht="18.7" hidden="false" customHeight="true" outlineLevel="0" collapsed="false">
      <c r="A122" s="2" t="s">
        <v>729</v>
      </c>
      <c r="B122" s="2" t="s">
        <v>499</v>
      </c>
    </row>
    <row r="123" customFormat="false" ht="18.7" hidden="false" customHeight="true" outlineLevel="0" collapsed="false">
      <c r="A123" s="2" t="s">
        <v>730</v>
      </c>
      <c r="B123" s="2" t="s">
        <v>501</v>
      </c>
    </row>
    <row r="124" customFormat="false" ht="18.7" hidden="false" customHeight="true" outlineLevel="0" collapsed="false">
      <c r="A124" s="2" t="s">
        <v>731</v>
      </c>
      <c r="B124" s="2" t="s">
        <v>503</v>
      </c>
    </row>
    <row r="125" customFormat="false" ht="18.7" hidden="false" customHeight="true" outlineLevel="0" collapsed="false">
      <c r="A125" s="2" t="s">
        <v>732</v>
      </c>
      <c r="B125" s="2" t="s">
        <v>505</v>
      </c>
    </row>
    <row r="126" customFormat="false" ht="18.7" hidden="false" customHeight="true" outlineLevel="0" collapsed="false">
      <c r="A126" s="2" t="s">
        <v>733</v>
      </c>
      <c r="B126" s="2" t="s">
        <v>507</v>
      </c>
    </row>
    <row r="127" customFormat="false" ht="18.7" hidden="false" customHeight="true" outlineLevel="0" collapsed="false">
      <c r="A127" s="2" t="s">
        <v>734</v>
      </c>
      <c r="B127" s="2" t="s">
        <v>509</v>
      </c>
    </row>
    <row r="128" customFormat="false" ht="18.7" hidden="false" customHeight="true" outlineLevel="0" collapsed="false">
      <c r="A128" s="2" t="s">
        <v>735</v>
      </c>
      <c r="B128" s="2" t="s">
        <v>511</v>
      </c>
    </row>
    <row r="129" customFormat="false" ht="18.7" hidden="false" customHeight="true" outlineLevel="0" collapsed="false">
      <c r="A129" s="2" t="s">
        <v>736</v>
      </c>
      <c r="B129" s="2" t="s">
        <v>513</v>
      </c>
    </row>
    <row r="130" customFormat="false" ht="18.7" hidden="false" customHeight="true" outlineLevel="0" collapsed="false">
      <c r="A130" s="2" t="s">
        <v>737</v>
      </c>
      <c r="B130" s="2" t="s">
        <v>515</v>
      </c>
    </row>
    <row r="131" customFormat="false" ht="18.7" hidden="false" customHeight="true" outlineLevel="0" collapsed="false">
      <c r="A131" s="2" t="s">
        <v>738</v>
      </c>
      <c r="B131" s="2" t="s">
        <v>517</v>
      </c>
    </row>
    <row r="132" customFormat="false" ht="18.7" hidden="false" customHeight="true" outlineLevel="0" collapsed="false">
      <c r="A132" s="2" t="s">
        <v>739</v>
      </c>
      <c r="B132" s="2" t="s">
        <v>519</v>
      </c>
    </row>
    <row r="133" customFormat="false" ht="18.7" hidden="false" customHeight="true" outlineLevel="0" collapsed="false">
      <c r="A133" s="2" t="s">
        <v>740</v>
      </c>
      <c r="B133" s="2" t="s">
        <v>521</v>
      </c>
    </row>
    <row r="134" customFormat="false" ht="18.7" hidden="false" customHeight="true" outlineLevel="0" collapsed="false">
      <c r="A134" s="2" t="s">
        <v>741</v>
      </c>
      <c r="B134" s="2" t="s">
        <v>523</v>
      </c>
    </row>
    <row r="135" customFormat="false" ht="18.7" hidden="false" customHeight="true" outlineLevel="0" collapsed="false">
      <c r="A135" s="2" t="s">
        <v>742</v>
      </c>
      <c r="B135" s="2" t="s">
        <v>525</v>
      </c>
    </row>
    <row r="136" customFormat="false" ht="18.7" hidden="false" customHeight="true" outlineLevel="0" collapsed="false">
      <c r="A136" s="2" t="s">
        <v>743</v>
      </c>
      <c r="B136" s="2" t="s">
        <v>527</v>
      </c>
    </row>
    <row r="137" customFormat="false" ht="18.7" hidden="false" customHeight="true" outlineLevel="0" collapsed="false">
      <c r="A137" s="2" t="s">
        <v>744</v>
      </c>
      <c r="B137" s="2" t="s">
        <v>529</v>
      </c>
    </row>
    <row r="138" customFormat="false" ht="18.7" hidden="false" customHeight="true" outlineLevel="0" collapsed="false">
      <c r="A138" s="2" t="s">
        <v>745</v>
      </c>
      <c r="B138" s="2" t="s">
        <v>531</v>
      </c>
    </row>
    <row r="139" customFormat="false" ht="18.7" hidden="false" customHeight="true" outlineLevel="0" collapsed="false">
      <c r="A139" s="2" t="s">
        <v>746</v>
      </c>
      <c r="B139" s="2" t="s">
        <v>533</v>
      </c>
    </row>
    <row r="140" customFormat="false" ht="18.7" hidden="false" customHeight="true" outlineLevel="0" collapsed="false">
      <c r="A140" s="2" t="s">
        <v>747</v>
      </c>
      <c r="B140" s="2" t="s">
        <v>535</v>
      </c>
    </row>
    <row r="141" customFormat="false" ht="18.7" hidden="false" customHeight="true" outlineLevel="0" collapsed="false">
      <c r="A141" s="2" t="s">
        <v>748</v>
      </c>
      <c r="B141" s="2" t="s">
        <v>537</v>
      </c>
    </row>
    <row r="142" customFormat="false" ht="18.7" hidden="false" customHeight="true" outlineLevel="0" collapsed="false">
      <c r="A142" s="2" t="s">
        <v>749</v>
      </c>
      <c r="B142" s="2" t="s">
        <v>539</v>
      </c>
    </row>
    <row r="143" customFormat="false" ht="18.7" hidden="false" customHeight="true" outlineLevel="0" collapsed="false">
      <c r="A143" s="2" t="s">
        <v>750</v>
      </c>
      <c r="B143" s="2" t="s">
        <v>541</v>
      </c>
    </row>
    <row r="144" customFormat="false" ht="18.7" hidden="false" customHeight="true" outlineLevel="0" collapsed="false">
      <c r="A144" s="2" t="s">
        <v>751</v>
      </c>
      <c r="B144" s="2" t="s">
        <v>543</v>
      </c>
    </row>
    <row r="145" customFormat="false" ht="18.7" hidden="false" customHeight="true" outlineLevel="0" collapsed="false">
      <c r="A145" s="2" t="s">
        <v>752</v>
      </c>
      <c r="B145" s="2" t="s">
        <v>545</v>
      </c>
    </row>
    <row r="146" customFormat="false" ht="18.7" hidden="false" customHeight="true" outlineLevel="0" collapsed="false">
      <c r="A146" s="2" t="s">
        <v>753</v>
      </c>
      <c r="B146" s="2" t="s">
        <v>547</v>
      </c>
    </row>
    <row r="147" customFormat="false" ht="18.7" hidden="false" customHeight="true" outlineLevel="0" collapsed="false">
      <c r="A147" s="2" t="s">
        <v>754</v>
      </c>
      <c r="B147" s="2" t="s">
        <v>549</v>
      </c>
    </row>
    <row r="148" customFormat="false" ht="18.7" hidden="false" customHeight="true" outlineLevel="0" collapsed="false">
      <c r="A148" s="2" t="s">
        <v>755</v>
      </c>
      <c r="B148" s="2" t="s">
        <v>551</v>
      </c>
    </row>
    <row r="149" customFormat="false" ht="18.7" hidden="false" customHeight="true" outlineLevel="0" collapsed="false">
      <c r="A149" s="2" t="s">
        <v>756</v>
      </c>
      <c r="B149" s="2" t="s">
        <v>553</v>
      </c>
    </row>
    <row r="150" customFormat="false" ht="18.7" hidden="false" customHeight="true" outlineLevel="0" collapsed="false">
      <c r="A150" s="2" t="s">
        <v>757</v>
      </c>
      <c r="B150" s="2" t="s">
        <v>555</v>
      </c>
    </row>
    <row r="151" customFormat="false" ht="18.7" hidden="false" customHeight="true" outlineLevel="0" collapsed="false">
      <c r="A151" s="2" t="s">
        <v>758</v>
      </c>
      <c r="B151" s="2" t="s">
        <v>557</v>
      </c>
    </row>
    <row r="152" customFormat="false" ht="18.7" hidden="false" customHeight="true" outlineLevel="0" collapsed="false">
      <c r="A152" s="2" t="s">
        <v>759</v>
      </c>
      <c r="B152" s="2" t="s">
        <v>559</v>
      </c>
    </row>
    <row r="153" customFormat="false" ht="18.7" hidden="false" customHeight="true" outlineLevel="0" collapsed="false">
      <c r="A153" s="2" t="s">
        <v>760</v>
      </c>
      <c r="B153" s="2" t="s">
        <v>561</v>
      </c>
    </row>
    <row r="154" customFormat="false" ht="18.7" hidden="false" customHeight="true" outlineLevel="0" collapsed="false">
      <c r="A154" s="2" t="s">
        <v>761</v>
      </c>
      <c r="B154" s="2" t="s">
        <v>563</v>
      </c>
    </row>
    <row r="155" customFormat="false" ht="18.7" hidden="false" customHeight="true" outlineLevel="0" collapsed="false">
      <c r="A155" s="2" t="s">
        <v>762</v>
      </c>
      <c r="B155" s="2" t="s">
        <v>565</v>
      </c>
    </row>
    <row r="156" customFormat="false" ht="18.7" hidden="false" customHeight="true" outlineLevel="0" collapsed="false">
      <c r="A156" s="2" t="s">
        <v>763</v>
      </c>
      <c r="B156" s="2" t="s">
        <v>567</v>
      </c>
    </row>
    <row r="157" customFormat="false" ht="18.7" hidden="false" customHeight="true" outlineLevel="0" collapsed="false">
      <c r="A157" s="2" t="s">
        <v>764</v>
      </c>
      <c r="B157" s="2" t="s">
        <v>569</v>
      </c>
    </row>
    <row r="158" customFormat="false" ht="18.7" hidden="false" customHeight="true" outlineLevel="0" collapsed="false">
      <c r="A158" s="2" t="s">
        <v>765</v>
      </c>
      <c r="B158" s="2" t="s">
        <v>571</v>
      </c>
    </row>
    <row r="159" customFormat="false" ht="18.7" hidden="false" customHeight="true" outlineLevel="0" collapsed="false">
      <c r="A159" s="2" t="s">
        <v>766</v>
      </c>
      <c r="B159" s="2" t="s">
        <v>573</v>
      </c>
    </row>
    <row r="160" customFormat="false" ht="18.7" hidden="false" customHeight="true" outlineLevel="0" collapsed="false">
      <c r="A160" s="2" t="s">
        <v>767</v>
      </c>
      <c r="B160" s="2" t="s">
        <v>575</v>
      </c>
    </row>
    <row r="161" customFormat="false" ht="18.7" hidden="false" customHeight="true" outlineLevel="0" collapsed="false">
      <c r="A161" s="2" t="s">
        <v>768</v>
      </c>
      <c r="B161" s="2" t="s">
        <v>577</v>
      </c>
    </row>
    <row r="162" customFormat="false" ht="18.7" hidden="false" customHeight="true" outlineLevel="0" collapsed="false">
      <c r="A162" s="2" t="s">
        <v>769</v>
      </c>
      <c r="B162" s="2" t="s">
        <v>579</v>
      </c>
    </row>
    <row r="163" customFormat="false" ht="18.7" hidden="false" customHeight="true" outlineLevel="0" collapsed="false">
      <c r="A163" s="2" t="s">
        <v>770</v>
      </c>
      <c r="B163" s="2" t="s">
        <v>581</v>
      </c>
    </row>
    <row r="164" customFormat="false" ht="18.7" hidden="false" customHeight="true" outlineLevel="0" collapsed="false">
      <c r="A164" s="2" t="s">
        <v>771</v>
      </c>
      <c r="B164" s="2" t="s">
        <v>583</v>
      </c>
    </row>
    <row r="165" customFormat="false" ht="18.7" hidden="false" customHeight="true" outlineLevel="0" collapsed="false">
      <c r="A165" s="2" t="s">
        <v>772</v>
      </c>
      <c r="B165" s="2" t="s">
        <v>585</v>
      </c>
    </row>
    <row r="166" customFormat="false" ht="18.7" hidden="false" customHeight="true" outlineLevel="0" collapsed="false">
      <c r="A166" s="2" t="s">
        <v>773</v>
      </c>
      <c r="B166" s="2" t="s">
        <v>587</v>
      </c>
    </row>
    <row r="167" customFormat="false" ht="18.7" hidden="false" customHeight="true" outlineLevel="0" collapsed="false">
      <c r="A167" s="2" t="s">
        <v>774</v>
      </c>
      <c r="B167" s="2" t="s">
        <v>589</v>
      </c>
    </row>
    <row r="168" customFormat="false" ht="18.7" hidden="false" customHeight="true" outlineLevel="0" collapsed="false">
      <c r="A168" s="2" t="s">
        <v>775</v>
      </c>
      <c r="B168" s="2" t="s">
        <v>591</v>
      </c>
    </row>
    <row r="169" customFormat="false" ht="18.7" hidden="false" customHeight="true" outlineLevel="0" collapsed="false">
      <c r="A169" s="2" t="s">
        <v>776</v>
      </c>
      <c r="B169" s="2" t="s">
        <v>593</v>
      </c>
    </row>
    <row r="170" customFormat="false" ht="18.7" hidden="false" customHeight="true" outlineLevel="0" collapsed="false">
      <c r="A170" s="2" t="s">
        <v>777</v>
      </c>
      <c r="B170" s="2" t="s">
        <v>595</v>
      </c>
    </row>
    <row r="171" customFormat="false" ht="18.7" hidden="false" customHeight="true" outlineLevel="0" collapsed="false">
      <c r="A171" s="2" t="s">
        <v>778</v>
      </c>
      <c r="B171" s="2" t="s">
        <v>597</v>
      </c>
    </row>
    <row r="172" customFormat="false" ht="18.7" hidden="false" customHeight="true" outlineLevel="0" collapsed="false">
      <c r="A172" s="2" t="s">
        <v>779</v>
      </c>
      <c r="B172" s="2" t="s">
        <v>599</v>
      </c>
    </row>
    <row r="173" customFormat="false" ht="18.7" hidden="false" customHeight="true" outlineLevel="0" collapsed="false">
      <c r="A173" s="2" t="s">
        <v>780</v>
      </c>
      <c r="B173" s="2" t="s">
        <v>601</v>
      </c>
    </row>
    <row r="174" customFormat="false" ht="18.7" hidden="false" customHeight="true" outlineLevel="0" collapsed="false">
      <c r="A174" s="2" t="s">
        <v>781</v>
      </c>
      <c r="B174" s="2" t="s">
        <v>603</v>
      </c>
    </row>
    <row r="175" customFormat="false" ht="18.7" hidden="false" customHeight="true" outlineLevel="0" collapsed="false">
      <c r="A175" s="2" t="s">
        <v>782</v>
      </c>
      <c r="B175" s="2" t="s">
        <v>605</v>
      </c>
    </row>
    <row r="176" customFormat="false" ht="18.7" hidden="false" customHeight="true" outlineLevel="0" collapsed="false">
      <c r="A176" s="2" t="s">
        <v>783</v>
      </c>
      <c r="B176" s="2" t="s">
        <v>20</v>
      </c>
    </row>
    <row r="177" customFormat="false" ht="18.7" hidden="false" customHeight="true" outlineLevel="0" collapsed="false">
      <c r="A177" s="2" t="s">
        <v>784</v>
      </c>
      <c r="B177" s="2" t="s">
        <v>32</v>
      </c>
    </row>
    <row r="178" customFormat="false" ht="18.7" hidden="false" customHeight="true" outlineLevel="0" collapsed="false">
      <c r="A178" s="2" t="s">
        <v>785</v>
      </c>
      <c r="B178" s="2" t="s">
        <v>40</v>
      </c>
    </row>
    <row r="179" customFormat="false" ht="18.7" hidden="false" customHeight="true" outlineLevel="0" collapsed="false">
      <c r="A179" s="2" t="s">
        <v>786</v>
      </c>
      <c r="B179" s="2" t="s">
        <v>44</v>
      </c>
    </row>
    <row r="180" customFormat="false" ht="18.7" hidden="false" customHeight="true" outlineLevel="0" collapsed="false">
      <c r="A180" s="2" t="s">
        <v>787</v>
      </c>
      <c r="B180" s="2" t="s">
        <v>48</v>
      </c>
    </row>
    <row r="181" customFormat="false" ht="18.7" hidden="false" customHeight="true" outlineLevel="0" collapsed="false">
      <c r="A181" s="2" t="s">
        <v>788</v>
      </c>
      <c r="B181" s="2" t="s">
        <v>52</v>
      </c>
    </row>
    <row r="182" customFormat="false" ht="18.7" hidden="false" customHeight="true" outlineLevel="0" collapsed="false">
      <c r="A182" s="2" t="s">
        <v>789</v>
      </c>
      <c r="B182" s="2" t="s">
        <v>56</v>
      </c>
    </row>
    <row r="183" customFormat="false" ht="18.7" hidden="false" customHeight="true" outlineLevel="0" collapsed="false">
      <c r="A183" s="2" t="s">
        <v>790</v>
      </c>
      <c r="B183" s="2" t="s">
        <v>60</v>
      </c>
    </row>
    <row r="184" customFormat="false" ht="18.7" hidden="false" customHeight="true" outlineLevel="0" collapsed="false">
      <c r="A184" s="2" t="s">
        <v>791</v>
      </c>
      <c r="B184" s="2" t="s">
        <v>68</v>
      </c>
    </row>
    <row r="185" customFormat="false" ht="18.7" hidden="false" customHeight="true" outlineLevel="0" collapsed="false">
      <c r="A185" s="2" t="s">
        <v>792</v>
      </c>
      <c r="B185" s="2" t="s">
        <v>72</v>
      </c>
    </row>
    <row r="186" customFormat="false" ht="18.7" hidden="false" customHeight="true" outlineLevel="0" collapsed="false">
      <c r="A186" s="2" t="s">
        <v>793</v>
      </c>
      <c r="B186" s="2" t="s">
        <v>76</v>
      </c>
    </row>
    <row r="187" customFormat="false" ht="18.7" hidden="false" customHeight="true" outlineLevel="0" collapsed="false">
      <c r="A187" s="2" t="s">
        <v>794</v>
      </c>
      <c r="B187" s="2" t="s">
        <v>80</v>
      </c>
    </row>
    <row r="188" customFormat="false" ht="18.7" hidden="false" customHeight="true" outlineLevel="0" collapsed="false">
      <c r="A188" s="2" t="s">
        <v>795</v>
      </c>
      <c r="B188" s="2" t="s">
        <v>84</v>
      </c>
    </row>
    <row r="189" customFormat="false" ht="18.7" hidden="false" customHeight="true" outlineLevel="0" collapsed="false">
      <c r="A189" s="2" t="s">
        <v>796</v>
      </c>
      <c r="B189" s="2" t="s">
        <v>88</v>
      </c>
    </row>
    <row r="190" customFormat="false" ht="18.7" hidden="false" customHeight="true" outlineLevel="0" collapsed="false">
      <c r="A190" s="2" t="s">
        <v>797</v>
      </c>
      <c r="B190" s="2" t="s">
        <v>92</v>
      </c>
    </row>
    <row r="191" customFormat="false" ht="18.7" hidden="false" customHeight="true" outlineLevel="0" collapsed="false">
      <c r="A191" s="2" t="s">
        <v>798</v>
      </c>
      <c r="B191" s="2" t="s">
        <v>96</v>
      </c>
    </row>
    <row r="192" customFormat="false" ht="18.7" hidden="false" customHeight="true" outlineLevel="0" collapsed="false">
      <c r="A192" s="2" t="s">
        <v>799</v>
      </c>
      <c r="B192" s="2" t="s">
        <v>100</v>
      </c>
    </row>
    <row r="193" customFormat="false" ht="18.7" hidden="false" customHeight="true" outlineLevel="0" collapsed="false">
      <c r="A193" s="2" t="s">
        <v>800</v>
      </c>
      <c r="B193" s="2" t="s">
        <v>104</v>
      </c>
    </row>
    <row r="194" customFormat="false" ht="18.7" hidden="false" customHeight="true" outlineLevel="0" collapsed="false">
      <c r="A194" s="2" t="s">
        <v>801</v>
      </c>
      <c r="B194" s="2" t="s">
        <v>108</v>
      </c>
    </row>
    <row r="195" customFormat="false" ht="18.7" hidden="false" customHeight="true" outlineLevel="0" collapsed="false">
      <c r="A195" s="2" t="s">
        <v>802</v>
      </c>
      <c r="B195" s="2" t="s">
        <v>112</v>
      </c>
    </row>
    <row r="196" customFormat="false" ht="18.7" hidden="false" customHeight="true" outlineLevel="0" collapsed="false">
      <c r="A196" s="2" t="s">
        <v>803</v>
      </c>
      <c r="B196" s="2" t="s">
        <v>116</v>
      </c>
    </row>
    <row r="197" customFormat="false" ht="18.7" hidden="false" customHeight="true" outlineLevel="0" collapsed="false">
      <c r="A197" s="2" t="s">
        <v>804</v>
      </c>
      <c r="B197" s="2" t="s">
        <v>120</v>
      </c>
    </row>
    <row r="198" customFormat="false" ht="18.7" hidden="false" customHeight="true" outlineLevel="0" collapsed="false">
      <c r="A198" s="2" t="s">
        <v>805</v>
      </c>
      <c r="B198" s="2" t="s">
        <v>124</v>
      </c>
    </row>
    <row r="199" customFormat="false" ht="18.7" hidden="false" customHeight="true" outlineLevel="0" collapsed="false">
      <c r="A199" s="2" t="s">
        <v>806</v>
      </c>
      <c r="B199" s="2" t="s">
        <v>128</v>
      </c>
    </row>
    <row r="200" customFormat="false" ht="18.7" hidden="false" customHeight="true" outlineLevel="0" collapsed="false">
      <c r="A200" s="2" t="s">
        <v>807</v>
      </c>
      <c r="B200" s="2" t="s">
        <v>132</v>
      </c>
    </row>
    <row r="201" customFormat="false" ht="18.7" hidden="false" customHeight="true" outlineLevel="0" collapsed="false">
      <c r="A201" s="2" t="s">
        <v>808</v>
      </c>
      <c r="B201" s="2" t="s">
        <v>136</v>
      </c>
    </row>
    <row r="202" customFormat="false" ht="18.7" hidden="false" customHeight="true" outlineLevel="0" collapsed="false">
      <c r="A202" s="2" t="s">
        <v>809</v>
      </c>
      <c r="B202" s="2" t="s">
        <v>140</v>
      </c>
    </row>
    <row r="203" customFormat="false" ht="18.7" hidden="false" customHeight="true" outlineLevel="0" collapsed="false">
      <c r="A203" s="2" t="s">
        <v>810</v>
      </c>
      <c r="B203" s="2" t="s">
        <v>144</v>
      </c>
    </row>
    <row r="204" customFormat="false" ht="18.7" hidden="false" customHeight="true" outlineLevel="0" collapsed="false">
      <c r="A204" s="2" t="s">
        <v>811</v>
      </c>
      <c r="B204" s="2" t="s">
        <v>152</v>
      </c>
    </row>
    <row r="205" customFormat="false" ht="18.7" hidden="false" customHeight="true" outlineLevel="0" collapsed="false">
      <c r="A205" s="2" t="s">
        <v>812</v>
      </c>
      <c r="B205" s="2" t="s">
        <v>156</v>
      </c>
    </row>
    <row r="206" customFormat="false" ht="18.7" hidden="false" customHeight="true" outlineLevel="0" collapsed="false">
      <c r="A206" s="2" t="s">
        <v>813</v>
      </c>
      <c r="B206" s="2" t="s">
        <v>160</v>
      </c>
    </row>
    <row r="207" customFormat="false" ht="18.7" hidden="false" customHeight="true" outlineLevel="0" collapsed="false">
      <c r="A207" s="2" t="s">
        <v>814</v>
      </c>
      <c r="B207" s="2" t="s">
        <v>164</v>
      </c>
    </row>
    <row r="208" customFormat="false" ht="18.7" hidden="false" customHeight="true" outlineLevel="0" collapsed="false">
      <c r="A208" s="2" t="s">
        <v>815</v>
      </c>
      <c r="B208" s="2" t="s">
        <v>168</v>
      </c>
    </row>
    <row r="209" customFormat="false" ht="18.7" hidden="false" customHeight="true" outlineLevel="0" collapsed="false">
      <c r="A209" s="2" t="s">
        <v>816</v>
      </c>
      <c r="B209" s="2" t="s">
        <v>172</v>
      </c>
    </row>
    <row r="210" customFormat="false" ht="18.7" hidden="false" customHeight="true" outlineLevel="0" collapsed="false">
      <c r="A210" s="2" t="s">
        <v>817</v>
      </c>
      <c r="B210" s="2" t="s">
        <v>176</v>
      </c>
    </row>
    <row r="211" customFormat="false" ht="18.7" hidden="false" customHeight="true" outlineLevel="0" collapsed="false">
      <c r="A211" s="2" t="s">
        <v>818</v>
      </c>
      <c r="B211" s="2" t="s">
        <v>180</v>
      </c>
    </row>
    <row r="212" customFormat="false" ht="18.7" hidden="false" customHeight="true" outlineLevel="0" collapsed="false">
      <c r="A212" s="2" t="s">
        <v>819</v>
      </c>
      <c r="B212" s="2" t="s">
        <v>184</v>
      </c>
    </row>
    <row r="213" customFormat="false" ht="18.7" hidden="false" customHeight="true" outlineLevel="0" collapsed="false">
      <c r="A213" s="2" t="s">
        <v>820</v>
      </c>
      <c r="B213" s="2" t="s">
        <v>188</v>
      </c>
    </row>
    <row r="214" customFormat="false" ht="18.7" hidden="false" customHeight="true" outlineLevel="0" collapsed="false">
      <c r="A214" s="2" t="s">
        <v>821</v>
      </c>
      <c r="B214" s="2" t="s">
        <v>192</v>
      </c>
    </row>
    <row r="215" customFormat="false" ht="18.7" hidden="false" customHeight="true" outlineLevel="0" collapsed="false">
      <c r="A215" s="2" t="s">
        <v>822</v>
      </c>
      <c r="B215" s="2" t="s">
        <v>196</v>
      </c>
    </row>
    <row r="216" customFormat="false" ht="18.7" hidden="false" customHeight="true" outlineLevel="0" collapsed="false">
      <c r="A216" s="2" t="s">
        <v>823</v>
      </c>
      <c r="B216" s="2" t="s">
        <v>200</v>
      </c>
    </row>
    <row r="217" customFormat="false" ht="18.7" hidden="false" customHeight="true" outlineLevel="0" collapsed="false">
      <c r="A217" s="2" t="s">
        <v>824</v>
      </c>
      <c r="B217" s="2" t="s">
        <v>204</v>
      </c>
    </row>
    <row r="218" customFormat="false" ht="18.7" hidden="false" customHeight="true" outlineLevel="0" collapsed="false">
      <c r="A218" s="2" t="s">
        <v>825</v>
      </c>
      <c r="B218" s="2" t="s">
        <v>208</v>
      </c>
    </row>
    <row r="219" customFormat="false" ht="18.7" hidden="false" customHeight="true" outlineLevel="0" collapsed="false">
      <c r="A219" s="2" t="s">
        <v>826</v>
      </c>
      <c r="B219" s="2" t="s">
        <v>212</v>
      </c>
    </row>
    <row r="220" customFormat="false" ht="18.7" hidden="false" customHeight="true" outlineLevel="0" collapsed="false">
      <c r="A220" s="2" t="s">
        <v>827</v>
      </c>
      <c r="B220" s="2" t="s">
        <v>216</v>
      </c>
    </row>
    <row r="221" customFormat="false" ht="18.7" hidden="false" customHeight="true" outlineLevel="0" collapsed="false">
      <c r="A221" s="2" t="s">
        <v>828</v>
      </c>
      <c r="B221" s="2" t="s">
        <v>220</v>
      </c>
    </row>
    <row r="222" customFormat="false" ht="18.7" hidden="false" customHeight="true" outlineLevel="0" collapsed="false">
      <c r="A222" s="2" t="s">
        <v>829</v>
      </c>
      <c r="B222" s="2" t="s">
        <v>224</v>
      </c>
    </row>
    <row r="223" customFormat="false" ht="18.7" hidden="false" customHeight="true" outlineLevel="0" collapsed="false">
      <c r="A223" s="2" t="s">
        <v>830</v>
      </c>
      <c r="B223" s="2" t="s">
        <v>228</v>
      </c>
    </row>
    <row r="224" customFormat="false" ht="18.7" hidden="false" customHeight="true" outlineLevel="0" collapsed="false">
      <c r="A224" s="2" t="s">
        <v>831</v>
      </c>
      <c r="B224" s="2" t="s">
        <v>232</v>
      </c>
    </row>
    <row r="225" customFormat="false" ht="18.7" hidden="false" customHeight="true" outlineLevel="0" collapsed="false">
      <c r="A225" s="2" t="s">
        <v>832</v>
      </c>
      <c r="B225" s="2" t="s">
        <v>236</v>
      </c>
    </row>
    <row r="226" customFormat="false" ht="18.7" hidden="false" customHeight="true" outlineLevel="0" collapsed="false">
      <c r="A226" s="2" t="s">
        <v>833</v>
      </c>
      <c r="B226" s="2" t="s">
        <v>240</v>
      </c>
    </row>
    <row r="227" customFormat="false" ht="18.7" hidden="false" customHeight="true" outlineLevel="0" collapsed="false">
      <c r="A227" s="2" t="s">
        <v>834</v>
      </c>
      <c r="B227" s="2" t="s">
        <v>244</v>
      </c>
    </row>
    <row r="228" customFormat="false" ht="18.7" hidden="false" customHeight="true" outlineLevel="0" collapsed="false">
      <c r="A228" s="2" t="s">
        <v>835</v>
      </c>
      <c r="B228" s="2" t="s">
        <v>248</v>
      </c>
    </row>
    <row r="229" customFormat="false" ht="18.7" hidden="false" customHeight="true" outlineLevel="0" collapsed="false">
      <c r="A229" s="2" t="s">
        <v>836</v>
      </c>
      <c r="B229" s="2" t="s">
        <v>252</v>
      </c>
    </row>
    <row r="230" customFormat="false" ht="18.7" hidden="false" customHeight="true" outlineLevel="0" collapsed="false">
      <c r="A230" s="2" t="s">
        <v>837</v>
      </c>
      <c r="B230" s="2" t="s">
        <v>256</v>
      </c>
    </row>
    <row r="231" customFormat="false" ht="18.7" hidden="false" customHeight="true" outlineLevel="0" collapsed="false">
      <c r="A231" s="2" t="s">
        <v>838</v>
      </c>
      <c r="B231" s="2" t="s">
        <v>260</v>
      </c>
    </row>
    <row r="232" customFormat="false" ht="18.7" hidden="false" customHeight="true" outlineLevel="0" collapsed="false">
      <c r="A232" s="2" t="s">
        <v>839</v>
      </c>
      <c r="B232" s="2" t="s">
        <v>264</v>
      </c>
    </row>
    <row r="233" customFormat="false" ht="18.7" hidden="false" customHeight="true" outlineLevel="0" collapsed="false">
      <c r="A233" s="2" t="s">
        <v>840</v>
      </c>
      <c r="B233" s="2" t="s">
        <v>268</v>
      </c>
    </row>
    <row r="234" customFormat="false" ht="18.7" hidden="false" customHeight="true" outlineLevel="0" collapsed="false">
      <c r="A234" s="2" t="s">
        <v>841</v>
      </c>
      <c r="B234" s="2" t="s">
        <v>272</v>
      </c>
    </row>
    <row r="235" customFormat="false" ht="18.7" hidden="false" customHeight="true" outlineLevel="0" collapsed="false">
      <c r="A235" s="2" t="s">
        <v>842</v>
      </c>
      <c r="B235" s="2" t="s">
        <v>276</v>
      </c>
    </row>
    <row r="236" customFormat="false" ht="18.7" hidden="false" customHeight="true" outlineLevel="0" collapsed="false">
      <c r="A236" s="2" t="s">
        <v>843</v>
      </c>
      <c r="B236" s="2" t="s">
        <v>280</v>
      </c>
    </row>
    <row r="237" customFormat="false" ht="18.7" hidden="false" customHeight="true" outlineLevel="0" collapsed="false">
      <c r="A237" s="2" t="s">
        <v>844</v>
      </c>
      <c r="B237" s="2" t="s">
        <v>284</v>
      </c>
    </row>
    <row r="238" customFormat="false" ht="18.7" hidden="false" customHeight="true" outlineLevel="0" collapsed="false">
      <c r="A238" s="2" t="s">
        <v>845</v>
      </c>
      <c r="B238" s="2" t="s">
        <v>288</v>
      </c>
    </row>
    <row r="239" customFormat="false" ht="18.7" hidden="false" customHeight="true" outlineLevel="0" collapsed="false">
      <c r="A239" s="2" t="s">
        <v>846</v>
      </c>
      <c r="B239" s="2" t="s">
        <v>292</v>
      </c>
    </row>
    <row r="240" customFormat="false" ht="18.7" hidden="false" customHeight="true" outlineLevel="0" collapsed="false">
      <c r="A240" s="2" t="s">
        <v>847</v>
      </c>
      <c r="B240" s="2" t="s">
        <v>296</v>
      </c>
    </row>
    <row r="241" customFormat="false" ht="18.7" hidden="false" customHeight="true" outlineLevel="0" collapsed="false">
      <c r="A241" s="2" t="s">
        <v>848</v>
      </c>
      <c r="B241" s="2" t="s">
        <v>300</v>
      </c>
    </row>
    <row r="242" customFormat="false" ht="18.7" hidden="false" customHeight="true" outlineLevel="0" collapsed="false">
      <c r="A242" s="2" t="s">
        <v>849</v>
      </c>
      <c r="B242" s="2" t="s">
        <v>304</v>
      </c>
    </row>
    <row r="243" customFormat="false" ht="18.7" hidden="false" customHeight="true" outlineLevel="0" collapsed="false">
      <c r="A243" s="2" t="s">
        <v>850</v>
      </c>
      <c r="B243" s="2" t="s">
        <v>308</v>
      </c>
    </row>
    <row r="244" customFormat="false" ht="18.7" hidden="false" customHeight="true" outlineLevel="0" collapsed="false">
      <c r="A244" s="2" t="s">
        <v>851</v>
      </c>
      <c r="B244" s="2" t="s">
        <v>312</v>
      </c>
    </row>
    <row r="245" customFormat="false" ht="18.7" hidden="false" customHeight="true" outlineLevel="0" collapsed="false">
      <c r="A245" s="2" t="s">
        <v>852</v>
      </c>
      <c r="B245" s="2" t="s">
        <v>316</v>
      </c>
    </row>
    <row r="246" customFormat="false" ht="18.7" hidden="false" customHeight="true" outlineLevel="0" collapsed="false">
      <c r="A246" s="2" t="s">
        <v>853</v>
      </c>
      <c r="B246" s="2" t="s">
        <v>320</v>
      </c>
    </row>
    <row r="247" customFormat="false" ht="18.7" hidden="false" customHeight="true" outlineLevel="0" collapsed="false">
      <c r="A247" s="2" t="s">
        <v>854</v>
      </c>
      <c r="B247" s="2" t="s">
        <v>324</v>
      </c>
    </row>
    <row r="248" customFormat="false" ht="18.7" hidden="false" customHeight="true" outlineLevel="0" collapsed="false">
      <c r="A248" s="2" t="s">
        <v>855</v>
      </c>
      <c r="B248" s="2" t="s">
        <v>328</v>
      </c>
    </row>
    <row r="249" customFormat="false" ht="18.7" hidden="false" customHeight="true" outlineLevel="0" collapsed="false">
      <c r="A249" s="2" t="s">
        <v>856</v>
      </c>
      <c r="B249" s="2" t="s">
        <v>332</v>
      </c>
    </row>
    <row r="250" customFormat="false" ht="18.7" hidden="false" customHeight="true" outlineLevel="0" collapsed="false">
      <c r="A250" s="2" t="s">
        <v>857</v>
      </c>
      <c r="B250" s="2" t="s">
        <v>336</v>
      </c>
    </row>
    <row r="251" customFormat="false" ht="18.7" hidden="false" customHeight="true" outlineLevel="0" collapsed="false">
      <c r="A251" s="2" t="s">
        <v>858</v>
      </c>
      <c r="B251" s="2" t="s">
        <v>340</v>
      </c>
    </row>
    <row r="252" customFormat="false" ht="18.7" hidden="false" customHeight="true" outlineLevel="0" collapsed="false">
      <c r="A252" s="2" t="s">
        <v>859</v>
      </c>
      <c r="B252" s="2" t="s">
        <v>344</v>
      </c>
    </row>
    <row r="253" customFormat="false" ht="18.7" hidden="false" customHeight="true" outlineLevel="0" collapsed="false">
      <c r="A253" s="2" t="s">
        <v>860</v>
      </c>
      <c r="B253" s="2" t="s">
        <v>348</v>
      </c>
    </row>
    <row r="254" customFormat="false" ht="18.7" hidden="false" customHeight="true" outlineLevel="0" collapsed="false">
      <c r="A254" s="2" t="s">
        <v>861</v>
      </c>
      <c r="B254" s="2" t="s">
        <v>352</v>
      </c>
    </row>
    <row r="255" customFormat="false" ht="18.7" hidden="false" customHeight="true" outlineLevel="0" collapsed="false">
      <c r="A255" s="2" t="s">
        <v>862</v>
      </c>
      <c r="B255" s="2" t="s">
        <v>356</v>
      </c>
    </row>
    <row r="256" customFormat="false" ht="18.7" hidden="false" customHeight="true" outlineLevel="0" collapsed="false">
      <c r="A256" s="2" t="s">
        <v>863</v>
      </c>
      <c r="B256" s="2" t="s">
        <v>360</v>
      </c>
    </row>
    <row r="257" customFormat="false" ht="18.7" hidden="false" customHeight="true" outlineLevel="0" collapsed="false">
      <c r="A257" s="2" t="s">
        <v>864</v>
      </c>
      <c r="B257" s="2" t="s">
        <v>364</v>
      </c>
    </row>
    <row r="258" customFormat="false" ht="18.7" hidden="false" customHeight="true" outlineLevel="0" collapsed="false">
      <c r="A258" s="2" t="s">
        <v>865</v>
      </c>
      <c r="B258" s="2" t="s">
        <v>368</v>
      </c>
    </row>
    <row r="259" customFormat="false" ht="18.7" hidden="false" customHeight="true" outlineLevel="0" collapsed="false">
      <c r="A259" s="2" t="s">
        <v>866</v>
      </c>
      <c r="B259" s="2" t="s">
        <v>372</v>
      </c>
    </row>
    <row r="260" customFormat="false" ht="18.7" hidden="false" customHeight="true" outlineLevel="0" collapsed="false">
      <c r="A260" s="2" t="s">
        <v>867</v>
      </c>
      <c r="B260" s="2" t="s">
        <v>376</v>
      </c>
    </row>
    <row r="261" customFormat="false" ht="18.7" hidden="false" customHeight="true" outlineLevel="0" collapsed="false">
      <c r="A261" s="2" t="s">
        <v>868</v>
      </c>
      <c r="B261" s="2" t="s">
        <v>380</v>
      </c>
    </row>
    <row r="262" customFormat="false" ht="18.7" hidden="false" customHeight="true" outlineLevel="0" collapsed="false">
      <c r="A262" s="2" t="s">
        <v>869</v>
      </c>
      <c r="B262" s="2" t="s">
        <v>382</v>
      </c>
    </row>
    <row r="263" customFormat="false" ht="18.7" hidden="false" customHeight="true" outlineLevel="0" collapsed="false">
      <c r="A263" s="2" t="s">
        <v>870</v>
      </c>
      <c r="B263" s="2" t="s">
        <v>384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9" activeCellId="0" sqref="E9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5"/>
    <col collapsed="false" customWidth="true" hidden="false" outlineLevel="0" max="2" min="2" style="2" width="21.39"/>
    <col collapsed="false" customWidth="true" hidden="false" outlineLevel="0" max="3" min="3" style="2" width="54.43"/>
    <col collapsed="false" customWidth="true" hidden="false" outlineLevel="0" max="4" min="4" style="2" width="34.99"/>
    <col collapsed="false" customWidth="true" hidden="false" outlineLevel="0" max="5" min="5" style="2" width="24.62"/>
    <col collapsed="false" customWidth="true" hidden="false" outlineLevel="0" max="6" min="6" style="2" width="47.3"/>
    <col collapsed="false" customWidth="true" hidden="false" outlineLevel="0" max="8" min="7" style="1" width="17.62"/>
    <col collapsed="false" customWidth="true" hidden="false" outlineLevel="0" max="9" min="9" style="1" width="22.68"/>
    <col collapsed="false" customWidth="true" hidden="false" outlineLevel="0" max="10" min="10" style="1" width="16.86"/>
    <col collapsed="false" customWidth="true" hidden="false" outlineLevel="0" max="11" min="11" style="2" width="42.13"/>
    <col collapsed="false" customWidth="true" hidden="false" outlineLevel="0" max="12" min="12" style="2" width="35.01"/>
    <col collapsed="false" customWidth="false" hidden="false" outlineLevel="0" max="993" min="13" style="2" width="11.52"/>
  </cols>
  <sheetData>
    <row r="1" customFormat="false" ht="23.05" hidden="false" customHeight="true" outlineLevel="0" collapsed="false">
      <c r="A1" s="3" t="s">
        <v>871</v>
      </c>
      <c r="B1" s="3" t="s">
        <v>872</v>
      </c>
      <c r="C1" s="3" t="s">
        <v>873</v>
      </c>
      <c r="D1" s="3" t="s">
        <v>874</v>
      </c>
      <c r="E1" s="3" t="s">
        <v>875</v>
      </c>
      <c r="F1" s="3" t="s">
        <v>876</v>
      </c>
      <c r="G1" s="3" t="s">
        <v>877</v>
      </c>
      <c r="H1" s="3" t="s">
        <v>878</v>
      </c>
      <c r="I1" s="3" t="s">
        <v>879</v>
      </c>
      <c r="J1" s="3" t="s">
        <v>880</v>
      </c>
      <c r="K1" s="3" t="s">
        <v>881</v>
      </c>
      <c r="L1" s="3" t="s">
        <v>882</v>
      </c>
    </row>
    <row r="2" customFormat="false" ht="18.7" hidden="false" customHeight="true" outlineLevel="0" collapsed="false">
      <c r="A2" s="1" t="n">
        <v>1</v>
      </c>
      <c r="B2" s="2" t="s">
        <v>883</v>
      </c>
      <c r="C2" s="2" t="s">
        <v>884</v>
      </c>
      <c r="D2" s="2" t="s">
        <v>885</v>
      </c>
      <c r="E2" s="2" t="s">
        <v>886</v>
      </c>
      <c r="F2" s="2" t="s">
        <v>887</v>
      </c>
      <c r="G2" s="6" t="n">
        <v>45838</v>
      </c>
      <c r="H2" s="7" t="s">
        <v>888</v>
      </c>
      <c r="I2" s="1" t="s">
        <v>889</v>
      </c>
      <c r="J2" s="1" t="n">
        <v>263</v>
      </c>
      <c r="K2" s="2" t="s">
        <v>890</v>
      </c>
      <c r="L2" s="2" t="s">
        <v>891</v>
      </c>
    </row>
    <row r="3" customFormat="false" ht="18.7" hidden="false" customHeight="true" outlineLevel="0" collapsed="false">
      <c r="A3" s="1" t="n">
        <v>2</v>
      </c>
      <c r="B3" s="2" t="s">
        <v>892</v>
      </c>
      <c r="C3" s="2" t="s">
        <v>893</v>
      </c>
      <c r="D3" s="2" t="s">
        <v>894</v>
      </c>
      <c r="E3" s="2" t="s">
        <v>895</v>
      </c>
      <c r="F3" s="2" t="s">
        <v>896</v>
      </c>
      <c r="G3" s="6" t="n">
        <v>45838</v>
      </c>
      <c r="H3" s="7" t="s">
        <v>888</v>
      </c>
      <c r="I3" s="1" t="s">
        <v>889</v>
      </c>
      <c r="J3" s="1" t="n">
        <v>562</v>
      </c>
      <c r="K3" s="2" t="s">
        <v>897</v>
      </c>
      <c r="L3" s="2" t="s">
        <v>891</v>
      </c>
    </row>
    <row r="4" customFormat="false" ht="18.7" hidden="false" customHeight="true" outlineLevel="0" collapsed="false">
      <c r="A4" s="1" t="n">
        <v>3</v>
      </c>
      <c r="B4" s="2" t="s">
        <v>898</v>
      </c>
      <c r="C4" s="2" t="s">
        <v>884</v>
      </c>
      <c r="D4" s="2" t="s">
        <v>899</v>
      </c>
      <c r="E4" s="2" t="s">
        <v>886</v>
      </c>
      <c r="F4" s="2" t="s">
        <v>887</v>
      </c>
      <c r="G4" s="6" t="n">
        <v>45838</v>
      </c>
      <c r="H4" s="7" t="s">
        <v>888</v>
      </c>
      <c r="I4" s="1" t="s">
        <v>889</v>
      </c>
      <c r="J4" s="1" t="n">
        <v>263</v>
      </c>
      <c r="K4" s="2" t="s">
        <v>890</v>
      </c>
      <c r="L4" s="2" t="s">
        <v>891</v>
      </c>
    </row>
    <row r="5" customFormat="false" ht="18.7" hidden="false" customHeight="true" outlineLevel="0" collapsed="false">
      <c r="A5" s="1" t="n">
        <v>4</v>
      </c>
      <c r="B5" s="2" t="s">
        <v>900</v>
      </c>
      <c r="C5" s="2" t="s">
        <v>884</v>
      </c>
      <c r="D5" s="2" t="s">
        <v>885</v>
      </c>
      <c r="E5" s="2" t="s">
        <v>886</v>
      </c>
      <c r="F5" s="2" t="s">
        <v>887</v>
      </c>
      <c r="G5" s="6" t="n">
        <v>45838</v>
      </c>
      <c r="H5" s="7" t="s">
        <v>888</v>
      </c>
      <c r="I5" s="1" t="s">
        <v>889</v>
      </c>
      <c r="J5" s="1" t="n">
        <v>263</v>
      </c>
      <c r="K5" s="2" t="s">
        <v>890</v>
      </c>
      <c r="L5" s="2" t="s">
        <v>891</v>
      </c>
    </row>
    <row r="6" customFormat="false" ht="18.7" hidden="false" customHeight="true" outlineLevel="0" collapsed="false">
      <c r="A6" s="1" t="n">
        <v>5</v>
      </c>
      <c r="B6" s="2" t="s">
        <v>901</v>
      </c>
      <c r="C6" s="2" t="s">
        <v>884</v>
      </c>
      <c r="D6" s="2" t="s">
        <v>885</v>
      </c>
      <c r="E6" s="2" t="s">
        <v>886</v>
      </c>
      <c r="F6" s="2" t="s">
        <v>887</v>
      </c>
      <c r="G6" s="6" t="n">
        <v>45838</v>
      </c>
      <c r="H6" s="7" t="s">
        <v>888</v>
      </c>
      <c r="I6" s="1" t="s">
        <v>889</v>
      </c>
      <c r="J6" s="1" t="n">
        <v>263</v>
      </c>
      <c r="K6" s="2" t="s">
        <v>890</v>
      </c>
      <c r="L6" s="2" t="s">
        <v>891</v>
      </c>
    </row>
    <row r="7" customFormat="false" ht="18.7" hidden="false" customHeight="true" outlineLevel="0" collapsed="false">
      <c r="A7" s="1" t="n">
        <v>6</v>
      </c>
      <c r="B7" s="2" t="s">
        <v>902</v>
      </c>
      <c r="C7" s="2" t="s">
        <v>903</v>
      </c>
      <c r="D7" s="2" t="s">
        <v>885</v>
      </c>
      <c r="E7" s="2" t="s">
        <v>904</v>
      </c>
      <c r="F7" s="2" t="s">
        <v>905</v>
      </c>
      <c r="G7" s="6" t="n">
        <v>45838</v>
      </c>
      <c r="H7" s="7" t="s">
        <v>906</v>
      </c>
      <c r="I7" s="1" t="s">
        <v>907</v>
      </c>
      <c r="J7" s="1" t="n">
        <v>90</v>
      </c>
      <c r="K7" s="2" t="s">
        <v>903</v>
      </c>
      <c r="L7" s="2" t="s">
        <v>891</v>
      </c>
    </row>
    <row r="8" customFormat="false" ht="18.7" hidden="false" customHeight="true" outlineLevel="0" collapsed="false">
      <c r="A8" s="1" t="n">
        <v>7</v>
      </c>
      <c r="B8" s="2" t="s">
        <v>908</v>
      </c>
      <c r="C8" s="2" t="s">
        <v>909</v>
      </c>
      <c r="D8" s="2" t="s">
        <v>885</v>
      </c>
      <c r="E8" s="2" t="s">
        <v>904</v>
      </c>
      <c r="F8" s="2" t="s">
        <v>905</v>
      </c>
      <c r="G8" s="6" t="n">
        <v>45838</v>
      </c>
      <c r="H8" s="7" t="s">
        <v>906</v>
      </c>
      <c r="I8" s="1" t="s">
        <v>907</v>
      </c>
      <c r="J8" s="1" t="n">
        <v>90</v>
      </c>
      <c r="K8" s="2" t="s">
        <v>903</v>
      </c>
      <c r="L8" s="2" t="s">
        <v>891</v>
      </c>
    </row>
    <row r="9" customFormat="false" ht="18.7" hidden="false" customHeight="true" outlineLevel="0" collapsed="false">
      <c r="A9" s="1" t="n">
        <v>8</v>
      </c>
      <c r="B9" s="2" t="s">
        <v>910</v>
      </c>
      <c r="C9" s="2" t="s">
        <v>903</v>
      </c>
      <c r="D9" s="2" t="s">
        <v>885</v>
      </c>
      <c r="E9" s="2" t="s">
        <v>904</v>
      </c>
      <c r="F9" s="2" t="s">
        <v>905</v>
      </c>
      <c r="G9" s="6" t="n">
        <v>45838</v>
      </c>
      <c r="H9" s="7" t="s">
        <v>906</v>
      </c>
      <c r="I9" s="1" t="s">
        <v>907</v>
      </c>
      <c r="J9" s="1" t="n">
        <v>90</v>
      </c>
      <c r="K9" s="2" t="s">
        <v>903</v>
      </c>
      <c r="L9" s="2" t="s">
        <v>891</v>
      </c>
    </row>
    <row r="10" customFormat="false" ht="18.7" hidden="false" customHeight="true" outlineLevel="0" collapsed="false">
      <c r="A10" s="1" t="n">
        <v>9</v>
      </c>
      <c r="B10" s="2" t="s">
        <v>911</v>
      </c>
      <c r="C10" s="2" t="s">
        <v>903</v>
      </c>
      <c r="D10" s="2" t="s">
        <v>885</v>
      </c>
      <c r="E10" s="2" t="s">
        <v>904</v>
      </c>
      <c r="F10" s="2" t="s">
        <v>905</v>
      </c>
      <c r="G10" s="6" t="n">
        <v>45838</v>
      </c>
      <c r="H10" s="7" t="s">
        <v>906</v>
      </c>
      <c r="I10" s="1" t="s">
        <v>907</v>
      </c>
      <c r="J10" s="1" t="n">
        <v>90</v>
      </c>
      <c r="K10" s="2" t="s">
        <v>903</v>
      </c>
      <c r="L10" s="2" t="s">
        <v>891</v>
      </c>
    </row>
    <row r="11" customFormat="false" ht="18.7" hidden="false" customHeight="true" outlineLevel="0" collapsed="false">
      <c r="A11" s="1" t="n">
        <v>10</v>
      </c>
      <c r="B11" s="2" t="s">
        <v>912</v>
      </c>
      <c r="C11" s="2" t="s">
        <v>913</v>
      </c>
      <c r="D11" s="2" t="s">
        <v>885</v>
      </c>
      <c r="E11" s="2" t="s">
        <v>904</v>
      </c>
      <c r="F11" s="2" t="s">
        <v>905</v>
      </c>
      <c r="G11" s="6" t="n">
        <v>45838</v>
      </c>
      <c r="H11" s="7" t="s">
        <v>906</v>
      </c>
      <c r="I11" s="1" t="s">
        <v>907</v>
      </c>
      <c r="J11" s="1" t="n">
        <v>90</v>
      </c>
      <c r="K11" s="2" t="s">
        <v>903</v>
      </c>
      <c r="L11" s="2" t="s">
        <v>891</v>
      </c>
    </row>
    <row r="12" customFormat="false" ht="18.7" hidden="false" customHeight="true" outlineLevel="0" collapsed="false">
      <c r="A12" s="1" t="n">
        <v>11</v>
      </c>
      <c r="B12" s="2" t="s">
        <v>914</v>
      </c>
      <c r="C12" s="2" t="s">
        <v>913</v>
      </c>
      <c r="D12" s="2" t="s">
        <v>885</v>
      </c>
      <c r="E12" s="2" t="s">
        <v>904</v>
      </c>
      <c r="F12" s="2" t="s">
        <v>905</v>
      </c>
      <c r="G12" s="6" t="n">
        <v>45838</v>
      </c>
      <c r="H12" s="7" t="s">
        <v>906</v>
      </c>
      <c r="I12" s="1" t="s">
        <v>907</v>
      </c>
      <c r="J12" s="1" t="n">
        <v>90</v>
      </c>
      <c r="K12" s="2" t="s">
        <v>903</v>
      </c>
      <c r="L12" s="2" t="s">
        <v>891</v>
      </c>
    </row>
    <row r="13" customFormat="false" ht="18.7" hidden="false" customHeight="true" outlineLevel="0" collapsed="false">
      <c r="A13" s="1" t="n">
        <v>12</v>
      </c>
      <c r="B13" s="2" t="s">
        <v>915</v>
      </c>
      <c r="C13" s="2" t="s">
        <v>916</v>
      </c>
      <c r="D13" s="2" t="s">
        <v>885</v>
      </c>
      <c r="E13" s="2" t="s">
        <v>917</v>
      </c>
      <c r="F13" s="2" t="s">
        <v>918</v>
      </c>
      <c r="G13" s="6" t="n">
        <v>45838</v>
      </c>
      <c r="H13" s="7" t="s">
        <v>906</v>
      </c>
      <c r="I13" s="1" t="s">
        <v>907</v>
      </c>
      <c r="J13" s="1" t="n">
        <v>334</v>
      </c>
      <c r="K13" s="2" t="s">
        <v>919</v>
      </c>
      <c r="L13" s="2" t="s">
        <v>891</v>
      </c>
    </row>
    <row r="14" customFormat="false" ht="18.7" hidden="false" customHeight="true" outlineLevel="0" collapsed="false">
      <c r="A14" s="1" t="n">
        <v>13</v>
      </c>
      <c r="B14" s="2" t="s">
        <v>920</v>
      </c>
      <c r="C14" s="2" t="s">
        <v>916</v>
      </c>
      <c r="D14" s="2" t="s">
        <v>921</v>
      </c>
      <c r="E14" s="2" t="s">
        <v>917</v>
      </c>
      <c r="F14" s="2" t="s">
        <v>918</v>
      </c>
      <c r="G14" s="6" t="n">
        <v>45838</v>
      </c>
      <c r="H14" s="7" t="s">
        <v>906</v>
      </c>
      <c r="I14" s="1" t="s">
        <v>907</v>
      </c>
      <c r="J14" s="1" t="n">
        <v>334</v>
      </c>
      <c r="K14" s="2" t="s">
        <v>919</v>
      </c>
      <c r="L14" s="2" t="s">
        <v>891</v>
      </c>
    </row>
    <row r="15" customFormat="false" ht="18.7" hidden="false" customHeight="true" outlineLevel="0" collapsed="false">
      <c r="A15" s="1" t="n">
        <v>14</v>
      </c>
      <c r="B15" s="2" t="s">
        <v>922</v>
      </c>
      <c r="C15" s="2" t="s">
        <v>916</v>
      </c>
      <c r="D15" s="2" t="s">
        <v>885</v>
      </c>
      <c r="E15" s="2" t="s">
        <v>917</v>
      </c>
      <c r="F15" s="2" t="s">
        <v>918</v>
      </c>
      <c r="G15" s="6" t="n">
        <v>45838</v>
      </c>
      <c r="H15" s="7" t="s">
        <v>906</v>
      </c>
      <c r="I15" s="1" t="s">
        <v>907</v>
      </c>
      <c r="J15" s="1" t="n">
        <v>334</v>
      </c>
      <c r="K15" s="2" t="s">
        <v>919</v>
      </c>
      <c r="L15" s="2" t="s">
        <v>891</v>
      </c>
    </row>
    <row r="16" customFormat="false" ht="18.7" hidden="false" customHeight="true" outlineLevel="0" collapsed="false">
      <c r="A16" s="1" t="n">
        <v>15</v>
      </c>
      <c r="B16" s="2" t="s">
        <v>923</v>
      </c>
      <c r="C16" s="2" t="s">
        <v>924</v>
      </c>
      <c r="D16" s="2" t="s">
        <v>885</v>
      </c>
      <c r="E16" s="2" t="s">
        <v>904</v>
      </c>
      <c r="F16" s="2" t="s">
        <v>905</v>
      </c>
      <c r="G16" s="6" t="n">
        <v>45838</v>
      </c>
      <c r="H16" s="7" t="s">
        <v>906</v>
      </c>
      <c r="I16" s="1" t="s">
        <v>907</v>
      </c>
      <c r="J16" s="1" t="n">
        <v>90</v>
      </c>
      <c r="K16" s="2" t="s">
        <v>903</v>
      </c>
      <c r="L16" s="2" t="s">
        <v>891</v>
      </c>
    </row>
    <row r="17" customFormat="false" ht="18.7" hidden="false" customHeight="true" outlineLevel="0" collapsed="false">
      <c r="A17" s="1" t="n">
        <v>16</v>
      </c>
      <c r="B17" s="2" t="s">
        <v>925</v>
      </c>
      <c r="C17" s="2" t="s">
        <v>926</v>
      </c>
      <c r="D17" s="2" t="s">
        <v>885</v>
      </c>
      <c r="E17" s="2" t="s">
        <v>927</v>
      </c>
      <c r="F17" s="2" t="s">
        <v>928</v>
      </c>
      <c r="G17" s="6" t="n">
        <v>45838</v>
      </c>
      <c r="H17" s="7" t="s">
        <v>929</v>
      </c>
      <c r="I17" s="1" t="s">
        <v>930</v>
      </c>
      <c r="J17" s="1" t="n">
        <v>1539</v>
      </c>
      <c r="K17" s="2" t="s">
        <v>931</v>
      </c>
      <c r="L17" s="2" t="s">
        <v>891</v>
      </c>
    </row>
    <row r="18" customFormat="false" ht="18.7" hidden="false" customHeight="true" outlineLevel="0" collapsed="false">
      <c r="A18" s="1" t="n">
        <v>17</v>
      </c>
      <c r="B18" s="2" t="s">
        <v>932</v>
      </c>
      <c r="C18" s="2" t="s">
        <v>933</v>
      </c>
      <c r="D18" s="2" t="s">
        <v>934</v>
      </c>
      <c r="E18" s="2" t="s">
        <v>927</v>
      </c>
      <c r="F18" s="2" t="s">
        <v>928</v>
      </c>
      <c r="G18" s="6" t="n">
        <v>45838</v>
      </c>
      <c r="H18" s="7" t="s">
        <v>935</v>
      </c>
      <c r="I18" s="1" t="s">
        <v>936</v>
      </c>
      <c r="J18" s="1" t="n">
        <v>215</v>
      </c>
      <c r="K18" s="2" t="s">
        <v>937</v>
      </c>
      <c r="L18" s="2" t="s">
        <v>891</v>
      </c>
    </row>
    <row r="19" customFormat="false" ht="18.7" hidden="false" customHeight="true" outlineLevel="0" collapsed="false">
      <c r="A19" s="1" t="n">
        <v>18</v>
      </c>
      <c r="B19" s="2" t="s">
        <v>938</v>
      </c>
      <c r="C19" s="2" t="s">
        <v>933</v>
      </c>
      <c r="D19" s="2" t="s">
        <v>934</v>
      </c>
      <c r="E19" s="2" t="s">
        <v>939</v>
      </c>
      <c r="F19" s="2" t="s">
        <v>940</v>
      </c>
      <c r="G19" s="6" t="n">
        <v>45838</v>
      </c>
      <c r="H19" s="7" t="s">
        <v>935</v>
      </c>
      <c r="I19" s="1" t="s">
        <v>936</v>
      </c>
      <c r="J19" s="1" t="n">
        <v>215</v>
      </c>
      <c r="K19" s="2" t="s">
        <v>937</v>
      </c>
      <c r="L19" s="2" t="s">
        <v>891</v>
      </c>
    </row>
    <row r="20" customFormat="false" ht="18.7" hidden="false" customHeight="true" outlineLevel="0" collapsed="false">
      <c r="A20" s="1" t="n">
        <v>19</v>
      </c>
      <c r="B20" s="2" t="s">
        <v>941</v>
      </c>
      <c r="C20" s="2" t="s">
        <v>942</v>
      </c>
      <c r="D20" s="2" t="s">
        <v>885</v>
      </c>
      <c r="E20" s="2" t="s">
        <v>886</v>
      </c>
      <c r="F20" s="2" t="s">
        <v>943</v>
      </c>
      <c r="G20" s="6" t="n">
        <v>45838</v>
      </c>
      <c r="H20" s="7" t="s">
        <v>944</v>
      </c>
      <c r="I20" s="1" t="s">
        <v>945</v>
      </c>
      <c r="J20" s="1" t="n">
        <v>283</v>
      </c>
      <c r="K20" s="2" t="s">
        <v>946</v>
      </c>
      <c r="L20" s="2" t="s">
        <v>891</v>
      </c>
    </row>
    <row r="21" customFormat="false" ht="18.7" hidden="false" customHeight="true" outlineLevel="0" collapsed="false">
      <c r="A21" s="1" t="n">
        <v>20</v>
      </c>
      <c r="B21" s="2" t="s">
        <v>947</v>
      </c>
      <c r="C21" s="2" t="s">
        <v>948</v>
      </c>
      <c r="D21" s="2" t="s">
        <v>949</v>
      </c>
      <c r="E21" s="2" t="s">
        <v>950</v>
      </c>
      <c r="F21" s="2" t="s">
        <v>951</v>
      </c>
      <c r="G21" s="6" t="n">
        <v>45838</v>
      </c>
      <c r="H21" s="7" t="s">
        <v>944</v>
      </c>
      <c r="I21" s="1" t="s">
        <v>945</v>
      </c>
      <c r="J21" s="1" t="n">
        <v>107</v>
      </c>
      <c r="K21" s="2" t="s">
        <v>952</v>
      </c>
      <c r="L21" s="2" t="s">
        <v>891</v>
      </c>
    </row>
    <row r="22" customFormat="false" ht="18.7" hidden="false" customHeight="true" outlineLevel="0" collapsed="false">
      <c r="A22" s="1" t="n">
        <v>21</v>
      </c>
      <c r="B22" s="2" t="s">
        <v>953</v>
      </c>
      <c r="C22" s="2" t="s">
        <v>942</v>
      </c>
      <c r="D22" s="2" t="s">
        <v>885</v>
      </c>
      <c r="E22" s="2" t="s">
        <v>886</v>
      </c>
      <c r="F22" s="2" t="s">
        <v>943</v>
      </c>
      <c r="G22" s="6" t="n">
        <v>45838</v>
      </c>
      <c r="H22" s="7" t="s">
        <v>944</v>
      </c>
      <c r="I22" s="1" t="s">
        <v>945</v>
      </c>
      <c r="J22" s="1" t="n">
        <v>283</v>
      </c>
      <c r="K22" s="2" t="s">
        <v>946</v>
      </c>
      <c r="L22" s="2" t="s">
        <v>891</v>
      </c>
    </row>
    <row r="23" customFormat="false" ht="18.7" hidden="false" customHeight="true" outlineLevel="0" collapsed="false">
      <c r="A23" s="1" t="n">
        <v>22</v>
      </c>
      <c r="B23" s="2" t="s">
        <v>954</v>
      </c>
      <c r="C23" s="2" t="s">
        <v>948</v>
      </c>
      <c r="D23" s="2" t="s">
        <v>894</v>
      </c>
      <c r="E23" s="2" t="s">
        <v>950</v>
      </c>
      <c r="F23" s="2" t="s">
        <v>951</v>
      </c>
      <c r="G23" s="6" t="n">
        <v>45838</v>
      </c>
      <c r="H23" s="7" t="s">
        <v>944</v>
      </c>
      <c r="I23" s="1" t="s">
        <v>945</v>
      </c>
      <c r="J23" s="1" t="n">
        <v>107</v>
      </c>
      <c r="K23" s="2" t="s">
        <v>952</v>
      </c>
      <c r="L23" s="2" t="s">
        <v>891</v>
      </c>
    </row>
    <row r="24" customFormat="false" ht="18.7" hidden="false" customHeight="true" outlineLevel="0" collapsed="false">
      <c r="A24" s="1" t="n">
        <v>23</v>
      </c>
      <c r="B24" s="2" t="s">
        <v>955</v>
      </c>
      <c r="C24" s="2" t="s">
        <v>948</v>
      </c>
      <c r="D24" s="2" t="s">
        <v>921</v>
      </c>
      <c r="E24" s="2" t="s">
        <v>950</v>
      </c>
      <c r="F24" s="2" t="s">
        <v>951</v>
      </c>
      <c r="G24" s="6" t="n">
        <v>45838</v>
      </c>
      <c r="H24" s="7" t="s">
        <v>944</v>
      </c>
      <c r="I24" s="1" t="s">
        <v>945</v>
      </c>
      <c r="J24" s="1" t="n">
        <v>107</v>
      </c>
      <c r="K24" s="2" t="s">
        <v>952</v>
      </c>
      <c r="L24" s="2" t="s">
        <v>891</v>
      </c>
    </row>
    <row r="25" customFormat="false" ht="18.7" hidden="false" customHeight="true" outlineLevel="0" collapsed="false">
      <c r="A25" s="1" t="n">
        <v>24</v>
      </c>
      <c r="B25" s="2" t="s">
        <v>956</v>
      </c>
      <c r="C25" s="2" t="s">
        <v>957</v>
      </c>
      <c r="D25" s="2" t="s">
        <v>949</v>
      </c>
      <c r="E25" s="2" t="s">
        <v>950</v>
      </c>
      <c r="F25" s="2" t="s">
        <v>951</v>
      </c>
      <c r="G25" s="6" t="n">
        <v>45838</v>
      </c>
      <c r="H25" s="7" t="s">
        <v>944</v>
      </c>
      <c r="I25" s="1" t="s">
        <v>945</v>
      </c>
      <c r="J25" s="1" t="n">
        <v>107</v>
      </c>
      <c r="K25" s="2" t="s">
        <v>952</v>
      </c>
      <c r="L25" s="2" t="s">
        <v>891</v>
      </c>
    </row>
    <row r="26" customFormat="false" ht="18.7" hidden="false" customHeight="true" outlineLevel="0" collapsed="false">
      <c r="A26" s="1" t="n">
        <v>25</v>
      </c>
      <c r="B26" s="2" t="s">
        <v>958</v>
      </c>
      <c r="C26" s="2" t="s">
        <v>957</v>
      </c>
      <c r="D26" s="2" t="s">
        <v>949</v>
      </c>
      <c r="E26" s="2" t="s">
        <v>950</v>
      </c>
      <c r="F26" s="2" t="s">
        <v>951</v>
      </c>
      <c r="G26" s="6" t="n">
        <v>45838</v>
      </c>
      <c r="H26" s="7" t="s">
        <v>944</v>
      </c>
      <c r="I26" s="1" t="s">
        <v>945</v>
      </c>
      <c r="J26" s="1" t="n">
        <v>107</v>
      </c>
      <c r="K26" s="2" t="s">
        <v>952</v>
      </c>
      <c r="L26" s="2" t="s">
        <v>891</v>
      </c>
    </row>
    <row r="27" customFormat="false" ht="18.7" hidden="false" customHeight="true" outlineLevel="0" collapsed="false">
      <c r="A27" s="1" t="n">
        <v>26</v>
      </c>
      <c r="B27" s="2" t="s">
        <v>959</v>
      </c>
      <c r="C27" s="2" t="s">
        <v>942</v>
      </c>
      <c r="D27" s="2" t="s">
        <v>885</v>
      </c>
      <c r="E27" s="2" t="s">
        <v>886</v>
      </c>
      <c r="F27" s="2" t="s">
        <v>943</v>
      </c>
      <c r="G27" s="6" t="n">
        <v>45838</v>
      </c>
      <c r="H27" s="7" t="s">
        <v>944</v>
      </c>
      <c r="I27" s="1" t="s">
        <v>945</v>
      </c>
      <c r="J27" s="1" t="n">
        <v>283</v>
      </c>
      <c r="K27" s="2" t="s">
        <v>946</v>
      </c>
      <c r="L27" s="2" t="s">
        <v>891</v>
      </c>
    </row>
    <row r="28" customFormat="false" ht="18.7" hidden="false" customHeight="true" outlineLevel="0" collapsed="false">
      <c r="A28" s="1" t="n">
        <v>27</v>
      </c>
      <c r="B28" s="2" t="s">
        <v>960</v>
      </c>
      <c r="C28" s="2" t="s">
        <v>942</v>
      </c>
      <c r="D28" s="2" t="s">
        <v>885</v>
      </c>
      <c r="E28" s="2" t="s">
        <v>886</v>
      </c>
      <c r="F28" s="2" t="s">
        <v>943</v>
      </c>
      <c r="G28" s="6" t="n">
        <v>45838</v>
      </c>
      <c r="H28" s="7" t="s">
        <v>944</v>
      </c>
      <c r="I28" s="1" t="s">
        <v>945</v>
      </c>
      <c r="J28" s="1" t="n">
        <v>283</v>
      </c>
      <c r="K28" s="2" t="s">
        <v>946</v>
      </c>
      <c r="L28" s="2" t="s">
        <v>891</v>
      </c>
    </row>
    <row r="29" customFormat="false" ht="18.7" hidden="false" customHeight="true" outlineLevel="0" collapsed="false">
      <c r="A29" s="1" t="n">
        <v>28</v>
      </c>
      <c r="B29" s="2" t="s">
        <v>961</v>
      </c>
      <c r="C29" s="2" t="s">
        <v>957</v>
      </c>
      <c r="D29" s="2" t="s">
        <v>949</v>
      </c>
      <c r="E29" s="2" t="s">
        <v>950</v>
      </c>
      <c r="F29" s="2" t="s">
        <v>951</v>
      </c>
      <c r="G29" s="6" t="n">
        <v>45838</v>
      </c>
      <c r="H29" s="7" t="s">
        <v>944</v>
      </c>
      <c r="I29" s="1" t="s">
        <v>945</v>
      </c>
      <c r="J29" s="1" t="n">
        <v>107</v>
      </c>
      <c r="K29" s="2" t="s">
        <v>952</v>
      </c>
      <c r="L29" s="2" t="s">
        <v>891</v>
      </c>
    </row>
    <row r="30" customFormat="false" ht="18.7" hidden="false" customHeight="true" outlineLevel="0" collapsed="false">
      <c r="A30" s="1" t="n">
        <v>29</v>
      </c>
      <c r="B30" s="2" t="s">
        <v>962</v>
      </c>
      <c r="C30" s="2" t="s">
        <v>963</v>
      </c>
      <c r="D30" s="2" t="s">
        <v>921</v>
      </c>
      <c r="E30" s="2" t="s">
        <v>964</v>
      </c>
      <c r="F30" s="2" t="s">
        <v>965</v>
      </c>
      <c r="G30" s="6" t="n">
        <v>45839</v>
      </c>
      <c r="H30" s="7" t="s">
        <v>966</v>
      </c>
      <c r="I30" s="1" t="s">
        <v>967</v>
      </c>
      <c r="J30" s="1" t="n">
        <v>137</v>
      </c>
      <c r="K30" s="2" t="s">
        <v>968</v>
      </c>
      <c r="L30" s="2" t="s">
        <v>891</v>
      </c>
    </row>
    <row r="31" customFormat="false" ht="18.7" hidden="false" customHeight="true" outlineLevel="0" collapsed="false">
      <c r="A31" s="1" t="n">
        <v>30</v>
      </c>
      <c r="B31" s="2" t="s">
        <v>969</v>
      </c>
      <c r="C31" s="2" t="s">
        <v>963</v>
      </c>
      <c r="D31" s="2" t="s">
        <v>921</v>
      </c>
      <c r="E31" s="2" t="s">
        <v>964</v>
      </c>
      <c r="F31" s="2" t="s">
        <v>965</v>
      </c>
      <c r="G31" s="6" t="n">
        <v>45839</v>
      </c>
      <c r="H31" s="7" t="s">
        <v>966</v>
      </c>
      <c r="I31" s="1" t="s">
        <v>967</v>
      </c>
      <c r="J31" s="1" t="n">
        <v>137</v>
      </c>
      <c r="K31" s="2" t="s">
        <v>968</v>
      </c>
      <c r="L31" s="2" t="s">
        <v>891</v>
      </c>
    </row>
    <row r="32" customFormat="false" ht="18.7" hidden="false" customHeight="true" outlineLevel="0" collapsed="false">
      <c r="A32" s="1" t="n">
        <v>31</v>
      </c>
      <c r="B32" s="2" t="s">
        <v>970</v>
      </c>
      <c r="C32" s="2" t="s">
        <v>963</v>
      </c>
      <c r="D32" s="2" t="s">
        <v>885</v>
      </c>
      <c r="E32" s="2" t="s">
        <v>964</v>
      </c>
      <c r="F32" s="2" t="s">
        <v>965</v>
      </c>
      <c r="G32" s="6" t="n">
        <v>45839</v>
      </c>
      <c r="H32" s="7" t="s">
        <v>966</v>
      </c>
      <c r="I32" s="1" t="s">
        <v>967</v>
      </c>
      <c r="J32" s="1" t="n">
        <v>137</v>
      </c>
      <c r="K32" s="2" t="s">
        <v>968</v>
      </c>
      <c r="L32" s="2" t="s">
        <v>891</v>
      </c>
    </row>
    <row r="33" customFormat="false" ht="18.7" hidden="false" customHeight="true" outlineLevel="0" collapsed="false">
      <c r="A33" s="1" t="n">
        <v>32</v>
      </c>
      <c r="B33" s="2" t="s">
        <v>971</v>
      </c>
      <c r="C33" s="2" t="s">
        <v>972</v>
      </c>
      <c r="D33" s="2" t="s">
        <v>894</v>
      </c>
      <c r="E33" s="2" t="s">
        <v>964</v>
      </c>
      <c r="F33" s="2" t="s">
        <v>965</v>
      </c>
      <c r="G33" s="6" t="n">
        <v>45839</v>
      </c>
      <c r="H33" s="7" t="s">
        <v>906</v>
      </c>
      <c r="I33" s="1" t="s">
        <v>973</v>
      </c>
      <c r="J33" s="1" t="n">
        <v>328</v>
      </c>
      <c r="K33" s="2" t="s">
        <v>974</v>
      </c>
      <c r="L33" s="2" t="s">
        <v>891</v>
      </c>
    </row>
    <row r="34" customFormat="false" ht="18.7" hidden="false" customHeight="true" outlineLevel="0" collapsed="false">
      <c r="A34" s="1" t="n">
        <v>33</v>
      </c>
      <c r="B34" s="2" t="s">
        <v>975</v>
      </c>
      <c r="C34" s="2" t="s">
        <v>972</v>
      </c>
      <c r="D34" s="2" t="s">
        <v>885</v>
      </c>
      <c r="E34" s="2" t="s">
        <v>964</v>
      </c>
      <c r="F34" s="2" t="s">
        <v>965</v>
      </c>
      <c r="G34" s="6" t="n">
        <v>45839</v>
      </c>
      <c r="H34" s="7" t="s">
        <v>906</v>
      </c>
      <c r="I34" s="1" t="s">
        <v>973</v>
      </c>
      <c r="J34" s="1" t="n">
        <v>328</v>
      </c>
      <c r="K34" s="2" t="s">
        <v>974</v>
      </c>
      <c r="L34" s="2" t="s">
        <v>891</v>
      </c>
    </row>
    <row r="35" customFormat="false" ht="18.7" hidden="false" customHeight="true" outlineLevel="0" collapsed="false">
      <c r="A35" s="1" t="n">
        <v>34</v>
      </c>
      <c r="B35" s="2" t="s">
        <v>976</v>
      </c>
      <c r="C35" s="2" t="s">
        <v>972</v>
      </c>
      <c r="D35" s="2" t="s">
        <v>921</v>
      </c>
      <c r="E35" s="2" t="s">
        <v>964</v>
      </c>
      <c r="F35" s="2" t="s">
        <v>965</v>
      </c>
      <c r="G35" s="6" t="n">
        <v>45839</v>
      </c>
      <c r="H35" s="7" t="s">
        <v>906</v>
      </c>
      <c r="I35" s="1" t="s">
        <v>973</v>
      </c>
      <c r="J35" s="1" t="n">
        <v>328</v>
      </c>
      <c r="K35" s="2" t="s">
        <v>974</v>
      </c>
      <c r="L35" s="2" t="s">
        <v>891</v>
      </c>
    </row>
    <row r="36" customFormat="false" ht="18.7" hidden="false" customHeight="true" outlineLevel="0" collapsed="false">
      <c r="A36" s="1" t="n">
        <v>35</v>
      </c>
      <c r="B36" s="2" t="s">
        <v>977</v>
      </c>
      <c r="C36" s="2" t="s">
        <v>978</v>
      </c>
      <c r="D36" s="2" t="s">
        <v>885</v>
      </c>
      <c r="E36" s="2" t="s">
        <v>979</v>
      </c>
      <c r="F36" s="2" t="s">
        <v>980</v>
      </c>
      <c r="G36" s="6" t="n">
        <v>45839</v>
      </c>
      <c r="H36" s="7" t="s">
        <v>981</v>
      </c>
      <c r="I36" s="1" t="s">
        <v>982</v>
      </c>
      <c r="J36" s="1" t="n">
        <v>762</v>
      </c>
      <c r="K36" s="2" t="s">
        <v>983</v>
      </c>
      <c r="L36" s="2" t="s">
        <v>891</v>
      </c>
    </row>
    <row r="37" customFormat="false" ht="18.7" hidden="false" customHeight="true" outlineLevel="0" collapsed="false">
      <c r="A37" s="1" t="n">
        <v>36</v>
      </c>
      <c r="B37" s="2" t="s">
        <v>984</v>
      </c>
      <c r="C37" s="2" t="s">
        <v>978</v>
      </c>
      <c r="D37" s="2" t="s">
        <v>885</v>
      </c>
      <c r="E37" s="2" t="s">
        <v>979</v>
      </c>
      <c r="F37" s="2" t="s">
        <v>980</v>
      </c>
      <c r="G37" s="6" t="n">
        <v>45839</v>
      </c>
      <c r="H37" s="7" t="s">
        <v>981</v>
      </c>
      <c r="I37" s="1" t="s">
        <v>982</v>
      </c>
      <c r="J37" s="1" t="n">
        <v>762</v>
      </c>
      <c r="K37" s="2" t="s">
        <v>983</v>
      </c>
      <c r="L37" s="2" t="s">
        <v>891</v>
      </c>
    </row>
    <row r="38" customFormat="false" ht="18.7" hidden="false" customHeight="true" outlineLevel="0" collapsed="false">
      <c r="A38" s="1" t="n">
        <v>37</v>
      </c>
      <c r="B38" s="2" t="s">
        <v>985</v>
      </c>
      <c r="C38" s="2" t="s">
        <v>986</v>
      </c>
      <c r="D38" s="2" t="s">
        <v>987</v>
      </c>
      <c r="E38" s="2" t="s">
        <v>988</v>
      </c>
      <c r="F38" s="2" t="s">
        <v>989</v>
      </c>
      <c r="G38" s="6" t="n">
        <v>45839</v>
      </c>
      <c r="H38" s="7" t="s">
        <v>929</v>
      </c>
      <c r="I38" s="1" t="s">
        <v>990</v>
      </c>
      <c r="J38" s="1" t="n">
        <v>17</v>
      </c>
      <c r="K38" s="2" t="s">
        <v>991</v>
      </c>
      <c r="L38" s="2" t="s">
        <v>891</v>
      </c>
    </row>
    <row r="39" customFormat="false" ht="18.7" hidden="false" customHeight="true" outlineLevel="0" collapsed="false">
      <c r="A39" s="1" t="n">
        <v>38</v>
      </c>
      <c r="B39" s="2" t="s">
        <v>992</v>
      </c>
      <c r="C39" s="2" t="s">
        <v>986</v>
      </c>
      <c r="D39" s="2" t="s">
        <v>987</v>
      </c>
      <c r="E39" s="2" t="s">
        <v>988</v>
      </c>
      <c r="F39" s="2" t="s">
        <v>989</v>
      </c>
      <c r="G39" s="6" t="n">
        <v>45839</v>
      </c>
      <c r="H39" s="7" t="s">
        <v>929</v>
      </c>
      <c r="I39" s="1" t="s">
        <v>990</v>
      </c>
      <c r="J39" s="1" t="n">
        <v>17</v>
      </c>
      <c r="K39" s="2" t="s">
        <v>991</v>
      </c>
      <c r="L39" s="2" t="s">
        <v>891</v>
      </c>
    </row>
    <row r="40" customFormat="false" ht="18.7" hidden="false" customHeight="true" outlineLevel="0" collapsed="false">
      <c r="A40" s="1" t="n">
        <v>39</v>
      </c>
      <c r="B40" s="2" t="s">
        <v>993</v>
      </c>
      <c r="C40" s="2" t="s">
        <v>994</v>
      </c>
      <c r="D40" s="2" t="s">
        <v>987</v>
      </c>
      <c r="E40" s="2" t="s">
        <v>988</v>
      </c>
      <c r="F40" s="2" t="s">
        <v>989</v>
      </c>
      <c r="G40" s="6" t="n">
        <v>45839</v>
      </c>
      <c r="H40" s="7" t="s">
        <v>929</v>
      </c>
      <c r="I40" s="1" t="s">
        <v>990</v>
      </c>
      <c r="J40" s="1" t="n">
        <v>17</v>
      </c>
      <c r="K40" s="2" t="s">
        <v>991</v>
      </c>
      <c r="L40" s="2" t="s">
        <v>891</v>
      </c>
    </row>
    <row r="41" customFormat="false" ht="18.7" hidden="false" customHeight="true" outlineLevel="0" collapsed="false">
      <c r="A41" s="1" t="n">
        <v>40</v>
      </c>
      <c r="B41" s="2" t="s">
        <v>995</v>
      </c>
      <c r="C41" s="2" t="s">
        <v>996</v>
      </c>
      <c r="D41" s="2" t="s">
        <v>997</v>
      </c>
      <c r="E41" s="2" t="s">
        <v>988</v>
      </c>
      <c r="F41" s="2" t="s">
        <v>989</v>
      </c>
      <c r="G41" s="6" t="n">
        <v>45839</v>
      </c>
      <c r="H41" s="7" t="s">
        <v>929</v>
      </c>
      <c r="I41" s="1" t="s">
        <v>990</v>
      </c>
      <c r="J41" s="1" t="n">
        <v>1008</v>
      </c>
      <c r="K41" s="2" t="s">
        <v>998</v>
      </c>
      <c r="L41" s="2" t="s">
        <v>891</v>
      </c>
    </row>
    <row r="42" customFormat="false" ht="18.7" hidden="false" customHeight="true" outlineLevel="0" collapsed="false">
      <c r="A42" s="1" t="n">
        <v>41</v>
      </c>
      <c r="B42" s="2" t="s">
        <v>999</v>
      </c>
      <c r="C42" s="2" t="s">
        <v>1000</v>
      </c>
      <c r="D42" s="2" t="s">
        <v>885</v>
      </c>
      <c r="E42" s="2" t="s">
        <v>964</v>
      </c>
      <c r="F42" s="2" t="s">
        <v>965</v>
      </c>
      <c r="G42" s="6" t="n">
        <v>45839</v>
      </c>
      <c r="H42" s="7" t="s">
        <v>944</v>
      </c>
      <c r="I42" s="1" t="s">
        <v>1001</v>
      </c>
      <c r="J42" s="1" t="n">
        <v>1206</v>
      </c>
      <c r="K42" s="2" t="s">
        <v>1002</v>
      </c>
      <c r="L42" s="2" t="s">
        <v>891</v>
      </c>
    </row>
    <row r="43" customFormat="false" ht="18.7" hidden="false" customHeight="true" outlineLevel="0" collapsed="false">
      <c r="A43" s="1" t="n">
        <v>42</v>
      </c>
      <c r="B43" s="2" t="s">
        <v>1003</v>
      </c>
      <c r="C43" s="2" t="s">
        <v>1004</v>
      </c>
      <c r="D43" s="2" t="s">
        <v>921</v>
      </c>
      <c r="E43" s="2" t="s">
        <v>964</v>
      </c>
      <c r="F43" s="2" t="s">
        <v>965</v>
      </c>
      <c r="G43" s="6" t="n">
        <v>45839</v>
      </c>
      <c r="H43" s="7" t="s">
        <v>944</v>
      </c>
      <c r="I43" s="1" t="s">
        <v>1001</v>
      </c>
      <c r="J43" s="1" t="n">
        <v>1188</v>
      </c>
      <c r="K43" s="2" t="s">
        <v>1005</v>
      </c>
      <c r="L43" s="2" t="s">
        <v>891</v>
      </c>
    </row>
    <row r="44" customFormat="false" ht="18.7" hidden="false" customHeight="true" outlineLevel="0" collapsed="false">
      <c r="A44" s="1" t="n">
        <v>43</v>
      </c>
      <c r="B44" s="2" t="s">
        <v>1006</v>
      </c>
      <c r="C44" s="2" t="s">
        <v>1007</v>
      </c>
      <c r="D44" s="2" t="s">
        <v>934</v>
      </c>
      <c r="E44" s="2" t="s">
        <v>1008</v>
      </c>
      <c r="F44" s="2" t="s">
        <v>940</v>
      </c>
      <c r="G44" s="6" t="n">
        <v>45840</v>
      </c>
      <c r="H44" s="7" t="s">
        <v>1009</v>
      </c>
      <c r="I44" s="1" t="s">
        <v>1010</v>
      </c>
      <c r="J44" s="1" t="n">
        <v>215</v>
      </c>
      <c r="K44" s="2" t="s">
        <v>937</v>
      </c>
      <c r="L44" s="2" t="s">
        <v>891</v>
      </c>
    </row>
    <row r="45" customFormat="false" ht="18.7" hidden="false" customHeight="true" outlineLevel="0" collapsed="false">
      <c r="A45" s="1" t="n">
        <v>44</v>
      </c>
      <c r="B45" s="2" t="s">
        <v>1011</v>
      </c>
      <c r="C45" s="2" t="s">
        <v>1012</v>
      </c>
      <c r="D45" s="2" t="s">
        <v>885</v>
      </c>
      <c r="E45" s="2" t="s">
        <v>1013</v>
      </c>
      <c r="F45" s="2" t="s">
        <v>1014</v>
      </c>
      <c r="G45" s="6" t="n">
        <v>45840</v>
      </c>
      <c r="H45" s="7" t="s">
        <v>1015</v>
      </c>
      <c r="I45" s="1" t="s">
        <v>1016</v>
      </c>
      <c r="J45" s="1" t="n">
        <v>280</v>
      </c>
      <c r="K45" s="2" t="s">
        <v>1017</v>
      </c>
      <c r="L45" s="2" t="s">
        <v>891</v>
      </c>
    </row>
    <row r="46" customFormat="false" ht="18.7" hidden="false" customHeight="true" outlineLevel="0" collapsed="false">
      <c r="A46" s="1" t="n">
        <v>45</v>
      </c>
      <c r="B46" s="2" t="s">
        <v>1018</v>
      </c>
      <c r="C46" s="2" t="s">
        <v>1019</v>
      </c>
      <c r="D46" s="2" t="s">
        <v>894</v>
      </c>
      <c r="E46" s="2" t="s">
        <v>1020</v>
      </c>
      <c r="F46" s="2" t="s">
        <v>928</v>
      </c>
      <c r="G46" s="6" t="n">
        <v>45845</v>
      </c>
      <c r="H46" s="7" t="s">
        <v>966</v>
      </c>
      <c r="I46" s="1" t="s">
        <v>1021</v>
      </c>
      <c r="J46" s="1" t="n">
        <v>1159</v>
      </c>
      <c r="K46" s="2" t="s">
        <v>1022</v>
      </c>
      <c r="L46" s="2" t="s">
        <v>891</v>
      </c>
    </row>
    <row r="47" customFormat="false" ht="18.7" hidden="false" customHeight="true" outlineLevel="0" collapsed="false">
      <c r="A47" s="1" t="n">
        <v>46</v>
      </c>
      <c r="B47" s="2" t="s">
        <v>1023</v>
      </c>
      <c r="C47" s="2" t="s">
        <v>1024</v>
      </c>
      <c r="D47" s="2" t="s">
        <v>921</v>
      </c>
      <c r="E47" s="2" t="s">
        <v>1025</v>
      </c>
      <c r="F47" s="2" t="s">
        <v>887</v>
      </c>
      <c r="G47" s="6" t="n">
        <v>45845</v>
      </c>
      <c r="H47" s="7" t="s">
        <v>906</v>
      </c>
      <c r="I47" s="1" t="s">
        <v>1026</v>
      </c>
      <c r="J47" s="1" t="n">
        <v>1577</v>
      </c>
      <c r="K47" s="2" t="s">
        <v>1027</v>
      </c>
      <c r="L47" s="2" t="s">
        <v>891</v>
      </c>
    </row>
    <row r="48" customFormat="false" ht="18.7" hidden="false" customHeight="true" outlineLevel="0" collapsed="false">
      <c r="A48" s="1" t="n">
        <v>47</v>
      </c>
      <c r="B48" s="2" t="s">
        <v>1028</v>
      </c>
      <c r="C48" s="2" t="s">
        <v>1029</v>
      </c>
      <c r="D48" s="2" t="s">
        <v>997</v>
      </c>
      <c r="E48" s="2" t="s">
        <v>1030</v>
      </c>
      <c r="F48" s="2" t="s">
        <v>989</v>
      </c>
      <c r="G48" s="6" t="n">
        <v>45845</v>
      </c>
      <c r="H48" s="7" t="s">
        <v>1031</v>
      </c>
      <c r="I48" s="1" t="s">
        <v>1032</v>
      </c>
      <c r="J48" s="1" t="n">
        <v>1056</v>
      </c>
      <c r="K48" s="2" t="s">
        <v>1033</v>
      </c>
      <c r="L48" s="2" t="s">
        <v>891</v>
      </c>
    </row>
    <row r="49" customFormat="false" ht="18.7" hidden="false" customHeight="true" outlineLevel="0" collapsed="false">
      <c r="A49" s="1" t="n">
        <v>48</v>
      </c>
      <c r="B49" s="2" t="s">
        <v>1034</v>
      </c>
      <c r="C49" s="2" t="s">
        <v>1035</v>
      </c>
      <c r="D49" s="2" t="s">
        <v>899</v>
      </c>
      <c r="E49" s="2" t="s">
        <v>1025</v>
      </c>
      <c r="F49" s="2" t="s">
        <v>887</v>
      </c>
      <c r="G49" s="6" t="n">
        <v>45845</v>
      </c>
      <c r="H49" s="7" t="s">
        <v>1036</v>
      </c>
      <c r="I49" s="1" t="s">
        <v>1037</v>
      </c>
      <c r="J49" s="1" t="n">
        <v>1682</v>
      </c>
      <c r="K49" s="2" t="s">
        <v>1038</v>
      </c>
      <c r="L49" s="2" t="s">
        <v>891</v>
      </c>
    </row>
    <row r="50" customFormat="false" ht="18.7" hidden="false" customHeight="true" outlineLevel="0" collapsed="false">
      <c r="A50" s="1" t="n">
        <v>49</v>
      </c>
      <c r="B50" s="2" t="s">
        <v>1039</v>
      </c>
      <c r="C50" s="2" t="s">
        <v>1040</v>
      </c>
      <c r="D50" s="2" t="s">
        <v>885</v>
      </c>
      <c r="E50" s="2" t="s">
        <v>886</v>
      </c>
      <c r="F50" s="2" t="s">
        <v>1041</v>
      </c>
      <c r="G50" s="6" t="n">
        <v>45845</v>
      </c>
      <c r="H50" s="7" t="s">
        <v>929</v>
      </c>
      <c r="I50" s="1" t="s">
        <v>1042</v>
      </c>
      <c r="J50" s="1" t="n">
        <v>906</v>
      </c>
      <c r="K50" s="2" t="s">
        <v>1043</v>
      </c>
      <c r="L50" s="2" t="s">
        <v>891</v>
      </c>
    </row>
    <row r="51" customFormat="false" ht="18.7" hidden="false" customHeight="true" outlineLevel="0" collapsed="false">
      <c r="A51" s="1" t="n">
        <v>50</v>
      </c>
      <c r="B51" s="2" t="s">
        <v>1044</v>
      </c>
      <c r="C51" s="2" t="s">
        <v>1045</v>
      </c>
      <c r="D51" s="2" t="s">
        <v>997</v>
      </c>
      <c r="E51" s="2" t="s">
        <v>1030</v>
      </c>
      <c r="F51" s="2" t="s">
        <v>989</v>
      </c>
      <c r="G51" s="6" t="n">
        <v>45845</v>
      </c>
      <c r="H51" s="7" t="s">
        <v>944</v>
      </c>
      <c r="I51" s="1" t="s">
        <v>1046</v>
      </c>
      <c r="J51" s="1" t="n">
        <v>127</v>
      </c>
      <c r="K51" s="2" t="s">
        <v>1047</v>
      </c>
      <c r="L51" s="2" t="s">
        <v>891</v>
      </c>
    </row>
    <row r="52" customFormat="false" ht="18.7" hidden="false" customHeight="true" outlineLevel="0" collapsed="false">
      <c r="A52" s="1" t="n">
        <v>51</v>
      </c>
      <c r="B52" s="2" t="s">
        <v>1048</v>
      </c>
      <c r="C52" s="2" t="s">
        <v>1045</v>
      </c>
      <c r="D52" s="2" t="s">
        <v>997</v>
      </c>
      <c r="E52" s="2" t="s">
        <v>1030</v>
      </c>
      <c r="F52" s="2" t="s">
        <v>989</v>
      </c>
      <c r="G52" s="6" t="n">
        <v>45845</v>
      </c>
      <c r="H52" s="7" t="s">
        <v>944</v>
      </c>
      <c r="I52" s="1" t="s">
        <v>1046</v>
      </c>
      <c r="J52" s="1" t="n">
        <v>127</v>
      </c>
      <c r="K52" s="2" t="s">
        <v>1047</v>
      </c>
      <c r="L52" s="2" t="s">
        <v>891</v>
      </c>
    </row>
    <row r="53" customFormat="false" ht="18.7" hidden="false" customHeight="true" outlineLevel="0" collapsed="false">
      <c r="A53" s="1" t="n">
        <v>52</v>
      </c>
      <c r="B53" s="2" t="s">
        <v>1049</v>
      </c>
      <c r="C53" s="2" t="s">
        <v>1045</v>
      </c>
      <c r="D53" s="2" t="s">
        <v>997</v>
      </c>
      <c r="E53" s="2" t="s">
        <v>1030</v>
      </c>
      <c r="F53" s="2" t="s">
        <v>989</v>
      </c>
      <c r="G53" s="6" t="n">
        <v>45845</v>
      </c>
      <c r="H53" s="7" t="s">
        <v>944</v>
      </c>
      <c r="I53" s="1" t="s">
        <v>1046</v>
      </c>
      <c r="J53" s="1" t="n">
        <v>127</v>
      </c>
      <c r="K53" s="2" t="s">
        <v>1047</v>
      </c>
      <c r="L53" s="2" t="s">
        <v>891</v>
      </c>
    </row>
    <row r="54" customFormat="false" ht="18.7" hidden="false" customHeight="true" outlineLevel="0" collapsed="false">
      <c r="A54" s="1" t="n">
        <v>53</v>
      </c>
      <c r="B54" s="2" t="s">
        <v>1050</v>
      </c>
      <c r="C54" s="2" t="s">
        <v>1051</v>
      </c>
      <c r="D54" s="2" t="s">
        <v>894</v>
      </c>
      <c r="E54" s="2" t="s">
        <v>1020</v>
      </c>
      <c r="F54" s="2" t="s">
        <v>928</v>
      </c>
      <c r="G54" s="6" t="n">
        <v>45846</v>
      </c>
      <c r="H54" s="7" t="s">
        <v>966</v>
      </c>
      <c r="I54" s="1" t="s">
        <v>1052</v>
      </c>
      <c r="J54" s="1" t="n">
        <v>280</v>
      </c>
      <c r="K54" s="2" t="s">
        <v>1017</v>
      </c>
      <c r="L54" s="2" t="s">
        <v>891</v>
      </c>
    </row>
    <row r="55" customFormat="false" ht="18.7" hidden="false" customHeight="true" outlineLevel="0" collapsed="false">
      <c r="A55" s="1" t="n">
        <v>54</v>
      </c>
      <c r="B55" s="2" t="s">
        <v>1053</v>
      </c>
      <c r="C55" s="2" t="s">
        <v>1054</v>
      </c>
      <c r="D55" s="2" t="s">
        <v>997</v>
      </c>
      <c r="E55" s="2" t="s">
        <v>1030</v>
      </c>
      <c r="F55" s="2" t="s">
        <v>989</v>
      </c>
      <c r="G55" s="6" t="n">
        <v>45846</v>
      </c>
      <c r="H55" s="7" t="s">
        <v>906</v>
      </c>
      <c r="I55" s="1" t="s">
        <v>1055</v>
      </c>
      <c r="J55" s="1" t="n">
        <v>749</v>
      </c>
      <c r="K55" s="2" t="s">
        <v>1056</v>
      </c>
      <c r="L55" s="2" t="s">
        <v>891</v>
      </c>
    </row>
    <row r="56" customFormat="false" ht="18.7" hidden="false" customHeight="true" outlineLevel="0" collapsed="false">
      <c r="A56" s="1" t="n">
        <v>55</v>
      </c>
      <c r="B56" s="2" t="s">
        <v>1057</v>
      </c>
      <c r="C56" s="2" t="s">
        <v>1054</v>
      </c>
      <c r="D56" s="2" t="s">
        <v>885</v>
      </c>
      <c r="E56" s="2" t="s">
        <v>1030</v>
      </c>
      <c r="F56" s="2" t="s">
        <v>989</v>
      </c>
      <c r="G56" s="6" t="n">
        <v>45846</v>
      </c>
      <c r="H56" s="7" t="s">
        <v>906</v>
      </c>
      <c r="I56" s="1" t="s">
        <v>1055</v>
      </c>
      <c r="J56" s="1" t="n">
        <v>749</v>
      </c>
      <c r="K56" s="2" t="s">
        <v>1056</v>
      </c>
      <c r="L56" s="2" t="s">
        <v>891</v>
      </c>
    </row>
    <row r="57" customFormat="false" ht="18.7" hidden="false" customHeight="true" outlineLevel="0" collapsed="false">
      <c r="A57" s="1" t="n">
        <v>56</v>
      </c>
      <c r="B57" s="2" t="s">
        <v>1058</v>
      </c>
      <c r="C57" s="2" t="s">
        <v>1059</v>
      </c>
      <c r="D57" s="2" t="s">
        <v>949</v>
      </c>
      <c r="E57" s="2" t="s">
        <v>1025</v>
      </c>
      <c r="F57" s="2" t="s">
        <v>1060</v>
      </c>
      <c r="G57" s="6" t="n">
        <v>45846</v>
      </c>
      <c r="H57" s="7" t="s">
        <v>1036</v>
      </c>
      <c r="I57" s="1" t="s">
        <v>1061</v>
      </c>
      <c r="J57" s="1" t="n">
        <v>384</v>
      </c>
      <c r="K57" s="2" t="s">
        <v>1062</v>
      </c>
      <c r="L57" s="2" t="s">
        <v>891</v>
      </c>
    </row>
    <row r="58" customFormat="false" ht="18.7" hidden="false" customHeight="true" outlineLevel="0" collapsed="false">
      <c r="A58" s="1" t="n">
        <v>57</v>
      </c>
      <c r="B58" s="2" t="s">
        <v>1063</v>
      </c>
      <c r="C58" s="2" t="s">
        <v>1064</v>
      </c>
      <c r="D58" s="2" t="s">
        <v>921</v>
      </c>
      <c r="E58" s="2" t="s">
        <v>927</v>
      </c>
      <c r="F58" s="2" t="s">
        <v>1041</v>
      </c>
      <c r="G58" s="6" t="n">
        <v>45846</v>
      </c>
      <c r="H58" s="7" t="s">
        <v>1036</v>
      </c>
      <c r="I58" s="1" t="s">
        <v>1061</v>
      </c>
      <c r="J58" s="1" t="n">
        <v>994</v>
      </c>
      <c r="K58" s="2" t="s">
        <v>1065</v>
      </c>
      <c r="L58" s="2" t="s">
        <v>891</v>
      </c>
    </row>
    <row r="59" customFormat="false" ht="18.7" hidden="false" customHeight="true" outlineLevel="0" collapsed="false">
      <c r="A59" s="1" t="n">
        <v>58</v>
      </c>
      <c r="B59" s="2" t="s">
        <v>1066</v>
      </c>
      <c r="C59" s="2" t="s">
        <v>1067</v>
      </c>
      <c r="D59" s="2" t="s">
        <v>885</v>
      </c>
      <c r="E59" s="2" t="s">
        <v>1068</v>
      </c>
      <c r="F59" s="2" t="s">
        <v>989</v>
      </c>
      <c r="G59" s="6" t="n">
        <v>45846</v>
      </c>
      <c r="H59" s="7" t="s">
        <v>929</v>
      </c>
      <c r="I59" s="1" t="s">
        <v>1069</v>
      </c>
      <c r="J59" s="1" t="n">
        <v>1570</v>
      </c>
      <c r="K59" s="2" t="s">
        <v>1070</v>
      </c>
      <c r="L59" s="2" t="s">
        <v>891</v>
      </c>
    </row>
    <row r="60" customFormat="false" ht="18.7" hidden="false" customHeight="true" outlineLevel="0" collapsed="false">
      <c r="A60" s="1" t="n">
        <v>59</v>
      </c>
      <c r="B60" s="2" t="s">
        <v>1071</v>
      </c>
      <c r="C60" s="2" t="s">
        <v>1072</v>
      </c>
      <c r="D60" s="2" t="s">
        <v>949</v>
      </c>
      <c r="E60" s="2" t="s">
        <v>1073</v>
      </c>
      <c r="F60" s="2" t="s">
        <v>1074</v>
      </c>
      <c r="G60" s="6" t="n">
        <v>45847</v>
      </c>
      <c r="H60" s="7" t="s">
        <v>888</v>
      </c>
      <c r="I60" s="1" t="s">
        <v>1075</v>
      </c>
      <c r="J60" s="1" t="n">
        <v>1129</v>
      </c>
      <c r="K60" s="2" t="s">
        <v>1076</v>
      </c>
      <c r="L60" s="2" t="s">
        <v>891</v>
      </c>
    </row>
    <row r="61" customFormat="false" ht="18.7" hidden="false" customHeight="true" outlineLevel="0" collapsed="false">
      <c r="A61" s="1" t="n">
        <v>60</v>
      </c>
      <c r="B61" s="2" t="s">
        <v>1077</v>
      </c>
      <c r="C61" s="2" t="s">
        <v>1078</v>
      </c>
      <c r="D61" s="2" t="s">
        <v>997</v>
      </c>
      <c r="E61" s="2" t="s">
        <v>1030</v>
      </c>
      <c r="F61" s="2" t="s">
        <v>989</v>
      </c>
      <c r="G61" s="6" t="n">
        <v>45847</v>
      </c>
      <c r="H61" s="7" t="s">
        <v>906</v>
      </c>
      <c r="I61" s="1" t="s">
        <v>1079</v>
      </c>
      <c r="J61" s="1" t="n">
        <v>143</v>
      </c>
      <c r="K61" s="2" t="s">
        <v>1080</v>
      </c>
      <c r="L61" s="2" t="s">
        <v>891</v>
      </c>
    </row>
    <row r="62" customFormat="false" ht="18.7" hidden="false" customHeight="true" outlineLevel="0" collapsed="false">
      <c r="A62" s="1" t="n">
        <v>61</v>
      </c>
      <c r="B62" s="2" t="s">
        <v>1081</v>
      </c>
      <c r="C62" s="2" t="s">
        <v>1082</v>
      </c>
      <c r="D62" s="2" t="s">
        <v>997</v>
      </c>
      <c r="E62" s="2" t="s">
        <v>1083</v>
      </c>
      <c r="F62" s="2" t="s">
        <v>1084</v>
      </c>
      <c r="G62" s="6" t="n">
        <v>45847</v>
      </c>
      <c r="H62" s="7" t="s">
        <v>1036</v>
      </c>
      <c r="I62" s="1" t="s">
        <v>1085</v>
      </c>
      <c r="J62" s="1" t="n">
        <v>1517</v>
      </c>
      <c r="K62" s="2" t="s">
        <v>1086</v>
      </c>
      <c r="L62" s="2" t="s">
        <v>891</v>
      </c>
    </row>
    <row r="63" customFormat="false" ht="18.7" hidden="false" customHeight="true" outlineLevel="0" collapsed="false">
      <c r="A63" s="1" t="n">
        <v>62</v>
      </c>
      <c r="B63" s="2" t="s">
        <v>1087</v>
      </c>
      <c r="C63" s="2" t="s">
        <v>1088</v>
      </c>
      <c r="D63" s="2" t="s">
        <v>997</v>
      </c>
      <c r="E63" s="2" t="s">
        <v>1030</v>
      </c>
      <c r="F63" s="2" t="s">
        <v>989</v>
      </c>
      <c r="G63" s="6" t="n">
        <v>45847</v>
      </c>
      <c r="H63" s="7" t="s">
        <v>944</v>
      </c>
      <c r="I63" s="1" t="s">
        <v>1089</v>
      </c>
      <c r="J63" s="1" t="n">
        <v>739</v>
      </c>
      <c r="K63" s="2" t="s">
        <v>1090</v>
      </c>
      <c r="L63" s="2" t="s">
        <v>891</v>
      </c>
    </row>
    <row r="64" customFormat="false" ht="18.7" hidden="false" customHeight="true" outlineLevel="0" collapsed="false">
      <c r="A64" s="1" t="n">
        <v>63</v>
      </c>
      <c r="B64" s="2" t="s">
        <v>1091</v>
      </c>
      <c r="C64" s="2" t="s">
        <v>1092</v>
      </c>
      <c r="D64" s="2" t="s">
        <v>894</v>
      </c>
      <c r="E64" s="2" t="s">
        <v>1093</v>
      </c>
      <c r="F64" s="2" t="s">
        <v>1094</v>
      </c>
      <c r="G64" s="6" t="n">
        <v>45848</v>
      </c>
      <c r="H64" s="7" t="s">
        <v>929</v>
      </c>
      <c r="I64" s="1" t="s">
        <v>1095</v>
      </c>
      <c r="J64" s="1" t="n">
        <v>1558</v>
      </c>
      <c r="K64" s="2" t="s">
        <v>1096</v>
      </c>
      <c r="L64" s="2" t="s">
        <v>891</v>
      </c>
    </row>
    <row r="65" customFormat="false" ht="18.7" hidden="false" customHeight="true" outlineLevel="0" collapsed="false">
      <c r="A65" s="1" t="n">
        <v>64</v>
      </c>
      <c r="B65" s="2" t="s">
        <v>1097</v>
      </c>
      <c r="C65" s="2" t="s">
        <v>1098</v>
      </c>
      <c r="D65" s="2" t="s">
        <v>1099</v>
      </c>
      <c r="E65" s="2" t="s">
        <v>1100</v>
      </c>
      <c r="F65" s="2" t="s">
        <v>1060</v>
      </c>
      <c r="G65" s="6" t="n">
        <v>45849</v>
      </c>
      <c r="H65" s="7" t="s">
        <v>906</v>
      </c>
      <c r="I65" s="1" t="s">
        <v>1101</v>
      </c>
      <c r="J65" s="1" t="n">
        <v>897</v>
      </c>
      <c r="K65" s="2" t="s">
        <v>1102</v>
      </c>
      <c r="L65" s="2" t="s">
        <v>891</v>
      </c>
    </row>
    <row r="66" customFormat="false" ht="18.7" hidden="false" customHeight="true" outlineLevel="0" collapsed="false">
      <c r="A66" s="1" t="n">
        <v>65</v>
      </c>
      <c r="B66" s="2" t="s">
        <v>1103</v>
      </c>
      <c r="C66" s="2" t="s">
        <v>1104</v>
      </c>
      <c r="D66" s="2" t="s">
        <v>921</v>
      </c>
      <c r="E66" s="2" t="s">
        <v>1100</v>
      </c>
      <c r="F66" s="2" t="s">
        <v>1060</v>
      </c>
      <c r="G66" s="6" t="n">
        <v>45849</v>
      </c>
      <c r="H66" s="7" t="s">
        <v>929</v>
      </c>
      <c r="I66" s="1" t="s">
        <v>1105</v>
      </c>
      <c r="J66" s="1" t="n">
        <v>320</v>
      </c>
      <c r="K66" s="2" t="s">
        <v>1106</v>
      </c>
      <c r="L66" s="2" t="s">
        <v>891</v>
      </c>
    </row>
    <row r="67" customFormat="false" ht="18.7" hidden="false" customHeight="true" outlineLevel="0" collapsed="false">
      <c r="A67" s="1" t="n">
        <v>66</v>
      </c>
      <c r="B67" s="2" t="s">
        <v>1107</v>
      </c>
      <c r="C67" s="2" t="s">
        <v>1104</v>
      </c>
      <c r="D67" s="2" t="s">
        <v>885</v>
      </c>
      <c r="E67" s="2" t="s">
        <v>1100</v>
      </c>
      <c r="F67" s="2" t="s">
        <v>1060</v>
      </c>
      <c r="G67" s="6" t="n">
        <v>45849</v>
      </c>
      <c r="H67" s="7" t="s">
        <v>929</v>
      </c>
      <c r="I67" s="1" t="s">
        <v>1105</v>
      </c>
      <c r="J67" s="1" t="n">
        <v>320</v>
      </c>
      <c r="K67" s="2" t="s">
        <v>1106</v>
      </c>
      <c r="L67" s="2" t="s">
        <v>891</v>
      </c>
    </row>
    <row r="68" customFormat="false" ht="18.7" hidden="false" customHeight="true" outlineLevel="0" collapsed="false">
      <c r="A68" s="1" t="n">
        <v>67</v>
      </c>
      <c r="B68" s="2" t="s">
        <v>1108</v>
      </c>
      <c r="C68" s="2" t="s">
        <v>1104</v>
      </c>
      <c r="D68" s="2" t="s">
        <v>921</v>
      </c>
      <c r="E68" s="2" t="s">
        <v>1100</v>
      </c>
      <c r="F68" s="2" t="s">
        <v>1060</v>
      </c>
      <c r="G68" s="6" t="n">
        <v>45849</v>
      </c>
      <c r="H68" s="7" t="s">
        <v>929</v>
      </c>
      <c r="I68" s="1" t="s">
        <v>1105</v>
      </c>
      <c r="J68" s="1" t="n">
        <v>320</v>
      </c>
      <c r="K68" s="2" t="s">
        <v>1106</v>
      </c>
      <c r="L68" s="2" t="s">
        <v>891</v>
      </c>
    </row>
    <row r="69" customFormat="false" ht="18.7" hidden="false" customHeight="true" outlineLevel="0" collapsed="false">
      <c r="A69" s="1" t="n">
        <v>68</v>
      </c>
      <c r="B69" s="2" t="s">
        <v>1109</v>
      </c>
      <c r="C69" s="2" t="s">
        <v>1110</v>
      </c>
      <c r="D69" s="2" t="s">
        <v>949</v>
      </c>
      <c r="E69" s="2" t="s">
        <v>1111</v>
      </c>
      <c r="F69" s="2" t="s">
        <v>1112</v>
      </c>
      <c r="G69" s="6" t="n">
        <v>45849</v>
      </c>
      <c r="H69" s="7" t="s">
        <v>929</v>
      </c>
      <c r="I69" s="1" t="s">
        <v>1105</v>
      </c>
      <c r="J69" s="1" t="n">
        <v>115</v>
      </c>
      <c r="K69" s="2" t="s">
        <v>1113</v>
      </c>
      <c r="L69" s="2" t="s">
        <v>891</v>
      </c>
    </row>
    <row r="70" customFormat="false" ht="18.7" hidden="false" customHeight="true" outlineLevel="0" collapsed="false">
      <c r="A70" s="1" t="n">
        <v>69</v>
      </c>
      <c r="B70" s="2" t="s">
        <v>1114</v>
      </c>
      <c r="C70" s="2" t="s">
        <v>1115</v>
      </c>
      <c r="D70" s="2" t="s">
        <v>894</v>
      </c>
      <c r="E70" s="2" t="s">
        <v>1100</v>
      </c>
      <c r="F70" s="2" t="s">
        <v>1060</v>
      </c>
      <c r="G70" s="6" t="n">
        <v>45849</v>
      </c>
      <c r="H70" s="7" t="s">
        <v>944</v>
      </c>
      <c r="I70" s="1" t="s">
        <v>1116</v>
      </c>
      <c r="J70" s="1" t="n">
        <v>1417</v>
      </c>
      <c r="K70" s="2" t="s">
        <v>1117</v>
      </c>
      <c r="L70" s="2" t="s">
        <v>891</v>
      </c>
    </row>
    <row r="71" customFormat="false" ht="18.7" hidden="false" customHeight="true" outlineLevel="0" collapsed="false">
      <c r="A71" s="1" t="n">
        <v>70</v>
      </c>
      <c r="B71" s="2" t="s">
        <v>1118</v>
      </c>
      <c r="C71" s="2" t="s">
        <v>1119</v>
      </c>
      <c r="D71" s="2" t="s">
        <v>885</v>
      </c>
      <c r="E71" s="2" t="s">
        <v>927</v>
      </c>
      <c r="F71" s="2" t="s">
        <v>1041</v>
      </c>
      <c r="G71" s="6" t="n">
        <v>45852</v>
      </c>
      <c r="H71" s="7" t="s">
        <v>888</v>
      </c>
      <c r="I71" s="1" t="s">
        <v>1120</v>
      </c>
      <c r="J71" s="1" t="n">
        <v>628</v>
      </c>
      <c r="K71" s="2" t="s">
        <v>1121</v>
      </c>
      <c r="L71" s="2" t="s">
        <v>891</v>
      </c>
    </row>
    <row r="72" customFormat="false" ht="18.7" hidden="false" customHeight="true" outlineLevel="0" collapsed="false">
      <c r="A72" s="1" t="n">
        <v>71</v>
      </c>
      <c r="B72" s="2" t="s">
        <v>1122</v>
      </c>
      <c r="C72" s="2" t="s">
        <v>1123</v>
      </c>
      <c r="D72" s="2" t="s">
        <v>885</v>
      </c>
      <c r="E72" s="2" t="s">
        <v>1124</v>
      </c>
      <c r="F72" s="2" t="s">
        <v>887</v>
      </c>
      <c r="G72" s="6" t="n">
        <v>45852</v>
      </c>
      <c r="H72" s="7" t="s">
        <v>888</v>
      </c>
      <c r="I72" s="1" t="s">
        <v>1120</v>
      </c>
      <c r="J72" s="1" t="n">
        <v>324</v>
      </c>
      <c r="K72" s="2" t="s">
        <v>1125</v>
      </c>
      <c r="L72" s="2" t="s">
        <v>891</v>
      </c>
    </row>
    <row r="73" customFormat="false" ht="18.7" hidden="false" customHeight="true" outlineLevel="0" collapsed="false">
      <c r="A73" s="1" t="n">
        <v>72</v>
      </c>
      <c r="B73" s="2" t="s">
        <v>1126</v>
      </c>
      <c r="C73" s="2" t="s">
        <v>1123</v>
      </c>
      <c r="D73" s="2" t="s">
        <v>885</v>
      </c>
      <c r="E73" s="2" t="s">
        <v>1124</v>
      </c>
      <c r="F73" s="2" t="s">
        <v>887</v>
      </c>
      <c r="G73" s="6" t="n">
        <v>45852</v>
      </c>
      <c r="H73" s="7" t="s">
        <v>888</v>
      </c>
      <c r="I73" s="1" t="s">
        <v>1120</v>
      </c>
      <c r="J73" s="1" t="n">
        <v>324</v>
      </c>
      <c r="K73" s="2" t="s">
        <v>1125</v>
      </c>
      <c r="L73" s="2" t="s">
        <v>891</v>
      </c>
    </row>
    <row r="74" customFormat="false" ht="18.7" hidden="false" customHeight="true" outlineLevel="0" collapsed="false">
      <c r="A74" s="1" t="n">
        <v>73</v>
      </c>
      <c r="B74" s="2" t="s">
        <v>1127</v>
      </c>
      <c r="C74" s="2" t="s">
        <v>1128</v>
      </c>
      <c r="D74" s="2" t="s">
        <v>899</v>
      </c>
      <c r="E74" s="2" t="s">
        <v>1124</v>
      </c>
      <c r="F74" s="2" t="s">
        <v>887</v>
      </c>
      <c r="G74" s="6" t="n">
        <v>45852</v>
      </c>
      <c r="H74" s="7" t="s">
        <v>906</v>
      </c>
      <c r="I74" s="1" t="s">
        <v>1129</v>
      </c>
      <c r="J74" s="1" t="n">
        <v>426</v>
      </c>
      <c r="K74" s="2" t="s">
        <v>1130</v>
      </c>
      <c r="L74" s="2" t="s">
        <v>891</v>
      </c>
    </row>
    <row r="75" customFormat="false" ht="18.7" hidden="false" customHeight="true" outlineLevel="0" collapsed="false">
      <c r="A75" s="1" t="n">
        <v>74</v>
      </c>
      <c r="B75" s="2" t="s">
        <v>1131</v>
      </c>
      <c r="C75" s="2" t="s">
        <v>1132</v>
      </c>
      <c r="D75" s="2" t="s">
        <v>894</v>
      </c>
      <c r="E75" s="2" t="s">
        <v>1124</v>
      </c>
      <c r="F75" s="2" t="s">
        <v>887</v>
      </c>
      <c r="G75" s="6" t="n">
        <v>45852</v>
      </c>
      <c r="H75" s="7" t="s">
        <v>1036</v>
      </c>
      <c r="I75" s="1" t="s">
        <v>1133</v>
      </c>
      <c r="J75" s="1" t="n">
        <v>709</v>
      </c>
      <c r="K75" s="2" t="s">
        <v>1134</v>
      </c>
      <c r="L75" s="2" t="s">
        <v>891</v>
      </c>
    </row>
    <row r="76" customFormat="false" ht="18.7" hidden="false" customHeight="true" outlineLevel="0" collapsed="false">
      <c r="A76" s="1" t="n">
        <v>75</v>
      </c>
      <c r="B76" s="2" t="s">
        <v>1135</v>
      </c>
      <c r="C76" s="2" t="s">
        <v>1136</v>
      </c>
      <c r="D76" s="2" t="s">
        <v>894</v>
      </c>
      <c r="E76" s="2" t="s">
        <v>1124</v>
      </c>
      <c r="F76" s="2" t="s">
        <v>887</v>
      </c>
      <c r="G76" s="6" t="n">
        <v>45852</v>
      </c>
      <c r="H76" s="7" t="s">
        <v>1036</v>
      </c>
      <c r="I76" s="1" t="s">
        <v>1133</v>
      </c>
      <c r="J76" s="1" t="n">
        <v>709</v>
      </c>
      <c r="K76" s="2" t="s">
        <v>1134</v>
      </c>
      <c r="L76" s="2" t="s">
        <v>891</v>
      </c>
    </row>
    <row r="77" customFormat="false" ht="18.7" hidden="false" customHeight="true" outlineLevel="0" collapsed="false">
      <c r="A77" s="1" t="n">
        <v>76</v>
      </c>
      <c r="B77" s="2" t="s">
        <v>1137</v>
      </c>
      <c r="C77" s="2" t="s">
        <v>1138</v>
      </c>
      <c r="D77" s="2" t="s">
        <v>899</v>
      </c>
      <c r="E77" s="2" t="s">
        <v>1124</v>
      </c>
      <c r="F77" s="2" t="s">
        <v>887</v>
      </c>
      <c r="G77" s="6" t="n">
        <v>45852</v>
      </c>
      <c r="H77" s="7" t="s">
        <v>1036</v>
      </c>
      <c r="I77" s="1" t="s">
        <v>1133</v>
      </c>
      <c r="J77" s="1" t="n">
        <v>947</v>
      </c>
      <c r="K77" s="2" t="s">
        <v>1139</v>
      </c>
      <c r="L77" s="2" t="s">
        <v>891</v>
      </c>
    </row>
    <row r="78" customFormat="false" ht="18.7" hidden="false" customHeight="true" outlineLevel="0" collapsed="false">
      <c r="A78" s="1" t="n">
        <v>77</v>
      </c>
      <c r="B78" s="2" t="s">
        <v>1140</v>
      </c>
      <c r="C78" s="2" t="s">
        <v>1141</v>
      </c>
      <c r="D78" s="2" t="s">
        <v>885</v>
      </c>
      <c r="E78" s="2" t="s">
        <v>1124</v>
      </c>
      <c r="F78" s="2" t="s">
        <v>887</v>
      </c>
      <c r="G78" s="6" t="n">
        <v>45852</v>
      </c>
      <c r="H78" s="7" t="s">
        <v>1036</v>
      </c>
      <c r="I78" s="1" t="s">
        <v>1133</v>
      </c>
      <c r="J78" s="1" t="n">
        <v>1401</v>
      </c>
      <c r="K78" s="2" t="s">
        <v>1142</v>
      </c>
      <c r="L78" s="2" t="s">
        <v>891</v>
      </c>
    </row>
    <row r="79" customFormat="false" ht="18.7" hidden="false" customHeight="true" outlineLevel="0" collapsed="false">
      <c r="A79" s="1" t="n">
        <v>78</v>
      </c>
      <c r="B79" s="2" t="s">
        <v>1143</v>
      </c>
      <c r="C79" s="2" t="s">
        <v>1144</v>
      </c>
      <c r="D79" s="2" t="s">
        <v>997</v>
      </c>
      <c r="E79" s="2" t="s">
        <v>1030</v>
      </c>
      <c r="F79" s="2" t="s">
        <v>989</v>
      </c>
      <c r="G79" s="6" t="n">
        <v>45852</v>
      </c>
      <c r="H79" s="7" t="s">
        <v>944</v>
      </c>
      <c r="I79" s="1" t="s">
        <v>1145</v>
      </c>
      <c r="J79" s="1" t="n">
        <v>1867</v>
      </c>
      <c r="K79" s="2" t="s">
        <v>1144</v>
      </c>
      <c r="L79" s="2" t="s">
        <v>891</v>
      </c>
    </row>
    <row r="80" customFormat="false" ht="18.7" hidden="false" customHeight="true" outlineLevel="0" collapsed="false">
      <c r="A80" s="1" t="n">
        <v>79</v>
      </c>
      <c r="B80" s="2" t="s">
        <v>1146</v>
      </c>
      <c r="C80" s="2" t="s">
        <v>1147</v>
      </c>
      <c r="D80" s="2" t="s">
        <v>894</v>
      </c>
      <c r="E80" s="2" t="s">
        <v>1148</v>
      </c>
      <c r="F80" s="2" t="s">
        <v>1041</v>
      </c>
      <c r="G80" s="6" t="n">
        <v>45852</v>
      </c>
      <c r="H80" s="7" t="s">
        <v>1149</v>
      </c>
      <c r="I80" s="1" t="s">
        <v>1150</v>
      </c>
      <c r="J80" s="1" t="n">
        <v>1096</v>
      </c>
      <c r="K80" s="2" t="s">
        <v>1151</v>
      </c>
      <c r="L80" s="2" t="s">
        <v>891</v>
      </c>
    </row>
    <row r="81" customFormat="false" ht="18.7" hidden="false" customHeight="true" outlineLevel="0" collapsed="false">
      <c r="A81" s="1" t="n">
        <v>80</v>
      </c>
      <c r="B81" s="2" t="s">
        <v>1152</v>
      </c>
      <c r="C81" s="2" t="s">
        <v>1153</v>
      </c>
      <c r="D81" s="2" t="s">
        <v>885</v>
      </c>
      <c r="E81" s="2" t="s">
        <v>1148</v>
      </c>
      <c r="F81" s="2" t="s">
        <v>1041</v>
      </c>
      <c r="G81" s="6" t="n">
        <v>45852</v>
      </c>
      <c r="H81" s="7" t="s">
        <v>1149</v>
      </c>
      <c r="I81" s="1" t="s">
        <v>1150</v>
      </c>
      <c r="J81" s="1" t="n">
        <v>1322</v>
      </c>
      <c r="K81" s="2" t="s">
        <v>1154</v>
      </c>
      <c r="L81" s="2" t="s">
        <v>891</v>
      </c>
    </row>
    <row r="82" customFormat="false" ht="18.7" hidden="false" customHeight="true" outlineLevel="0" collapsed="false">
      <c r="A82" s="1" t="n">
        <v>81</v>
      </c>
      <c r="B82" s="2" t="s">
        <v>1155</v>
      </c>
      <c r="C82" s="2" t="s">
        <v>1156</v>
      </c>
      <c r="D82" s="2" t="s">
        <v>921</v>
      </c>
      <c r="E82" s="2" t="s">
        <v>964</v>
      </c>
      <c r="F82" s="2" t="s">
        <v>1060</v>
      </c>
      <c r="G82" s="6" t="n">
        <v>45853</v>
      </c>
      <c r="H82" s="7" t="s">
        <v>1009</v>
      </c>
      <c r="I82" s="1" t="s">
        <v>1157</v>
      </c>
      <c r="J82" s="1" t="n">
        <v>446</v>
      </c>
      <c r="K82" s="2" t="s">
        <v>1158</v>
      </c>
      <c r="L82" s="2" t="s">
        <v>891</v>
      </c>
    </row>
    <row r="83" customFormat="false" ht="18.7" hidden="false" customHeight="true" outlineLevel="0" collapsed="false">
      <c r="A83" s="1" t="n">
        <v>82</v>
      </c>
      <c r="B83" s="2" t="s">
        <v>1159</v>
      </c>
      <c r="C83" s="2" t="s">
        <v>1156</v>
      </c>
      <c r="D83" s="2" t="s">
        <v>921</v>
      </c>
      <c r="E83" s="2" t="s">
        <v>964</v>
      </c>
      <c r="F83" s="2" t="s">
        <v>1060</v>
      </c>
      <c r="G83" s="6" t="n">
        <v>45853</v>
      </c>
      <c r="H83" s="7" t="s">
        <v>1009</v>
      </c>
      <c r="I83" s="1" t="s">
        <v>1157</v>
      </c>
      <c r="J83" s="1" t="n">
        <v>446</v>
      </c>
      <c r="K83" s="2" t="s">
        <v>1158</v>
      </c>
      <c r="L83" s="2" t="s">
        <v>891</v>
      </c>
    </row>
    <row r="84" customFormat="false" ht="18.7" hidden="false" customHeight="true" outlineLevel="0" collapsed="false">
      <c r="A84" s="1" t="n">
        <v>83</v>
      </c>
      <c r="B84" s="2" t="s">
        <v>1066</v>
      </c>
      <c r="C84" s="2" t="s">
        <v>1067</v>
      </c>
      <c r="D84" s="2" t="s">
        <v>885</v>
      </c>
      <c r="E84" s="2" t="s">
        <v>1148</v>
      </c>
      <c r="F84" s="2" t="s">
        <v>1041</v>
      </c>
      <c r="G84" s="6" t="n">
        <v>45853</v>
      </c>
      <c r="H84" s="7" t="s">
        <v>888</v>
      </c>
      <c r="I84" s="1" t="s">
        <v>1160</v>
      </c>
      <c r="J84" s="1" t="n">
        <v>1570</v>
      </c>
      <c r="K84" s="2" t="s">
        <v>1070</v>
      </c>
      <c r="L84" s="2" t="s">
        <v>891</v>
      </c>
    </row>
    <row r="85" customFormat="false" ht="18.7" hidden="false" customHeight="true" outlineLevel="0" collapsed="false">
      <c r="A85" s="1" t="n">
        <v>84</v>
      </c>
      <c r="B85" s="2" t="s">
        <v>1161</v>
      </c>
      <c r="C85" s="2" t="s">
        <v>1162</v>
      </c>
      <c r="D85" s="2" t="s">
        <v>949</v>
      </c>
      <c r="F85" s="2" t="s">
        <v>1074</v>
      </c>
      <c r="G85" s="6" t="n">
        <v>45853</v>
      </c>
      <c r="H85" s="7" t="s">
        <v>888</v>
      </c>
      <c r="I85" s="1" t="s">
        <v>1160</v>
      </c>
      <c r="J85" s="1" t="n">
        <v>978</v>
      </c>
      <c r="K85" s="2" t="s">
        <v>1163</v>
      </c>
      <c r="L85" s="2" t="s">
        <v>891</v>
      </c>
    </row>
    <row r="86" customFormat="false" ht="18.7" hidden="false" customHeight="true" outlineLevel="0" collapsed="false">
      <c r="A86" s="1" t="n">
        <v>85</v>
      </c>
      <c r="B86" s="2" t="s">
        <v>1164</v>
      </c>
      <c r="C86" s="2" t="s">
        <v>1165</v>
      </c>
      <c r="D86" s="2" t="s">
        <v>885</v>
      </c>
      <c r="E86" s="2" t="s">
        <v>904</v>
      </c>
      <c r="F86" s="2" t="s">
        <v>1060</v>
      </c>
      <c r="G86" s="6" t="n">
        <v>45853</v>
      </c>
      <c r="H86" s="7" t="s">
        <v>966</v>
      </c>
      <c r="I86" s="1" t="s">
        <v>1166</v>
      </c>
      <c r="J86" s="1" t="n">
        <v>20</v>
      </c>
      <c r="K86" s="2" t="s">
        <v>1167</v>
      </c>
      <c r="L86" s="2" t="s">
        <v>891</v>
      </c>
    </row>
    <row r="87" customFormat="false" ht="18.7" hidden="false" customHeight="true" outlineLevel="0" collapsed="false">
      <c r="A87" s="1" t="n">
        <v>86</v>
      </c>
      <c r="B87" s="2" t="s">
        <v>1168</v>
      </c>
      <c r="C87" s="2" t="s">
        <v>1165</v>
      </c>
      <c r="D87" s="2" t="s">
        <v>885</v>
      </c>
      <c r="E87" s="2" t="s">
        <v>904</v>
      </c>
      <c r="F87" s="2" t="s">
        <v>1060</v>
      </c>
      <c r="G87" s="6" t="n">
        <v>45853</v>
      </c>
      <c r="H87" s="7" t="s">
        <v>966</v>
      </c>
      <c r="I87" s="1" t="s">
        <v>1166</v>
      </c>
      <c r="J87" s="1" t="n">
        <v>20</v>
      </c>
      <c r="K87" s="2" t="s">
        <v>1167</v>
      </c>
      <c r="L87" s="2" t="s">
        <v>891</v>
      </c>
    </row>
    <row r="88" customFormat="false" ht="18.7" hidden="false" customHeight="true" outlineLevel="0" collapsed="false">
      <c r="A88" s="1" t="n">
        <v>87</v>
      </c>
      <c r="B88" s="2" t="s">
        <v>1169</v>
      </c>
      <c r="C88" s="2" t="s">
        <v>1165</v>
      </c>
      <c r="D88" s="2" t="s">
        <v>885</v>
      </c>
      <c r="E88" s="2" t="s">
        <v>904</v>
      </c>
      <c r="F88" s="2" t="s">
        <v>1060</v>
      </c>
      <c r="G88" s="6" t="n">
        <v>45853</v>
      </c>
      <c r="H88" s="7" t="s">
        <v>966</v>
      </c>
      <c r="I88" s="1" t="s">
        <v>1166</v>
      </c>
      <c r="J88" s="1" t="n">
        <v>20</v>
      </c>
      <c r="K88" s="2" t="s">
        <v>1167</v>
      </c>
      <c r="L88" s="2" t="s">
        <v>891</v>
      </c>
    </row>
    <row r="89" customFormat="false" ht="18.7" hidden="false" customHeight="true" outlineLevel="0" collapsed="false">
      <c r="A89" s="1" t="n">
        <v>88</v>
      </c>
      <c r="B89" s="2" t="s">
        <v>1170</v>
      </c>
      <c r="C89" s="2" t="s">
        <v>1165</v>
      </c>
      <c r="D89" s="2" t="s">
        <v>885</v>
      </c>
      <c r="E89" s="2" t="s">
        <v>904</v>
      </c>
      <c r="F89" s="2" t="s">
        <v>1060</v>
      </c>
      <c r="G89" s="6" t="n">
        <v>45853</v>
      </c>
      <c r="H89" s="7" t="s">
        <v>966</v>
      </c>
      <c r="I89" s="1" t="s">
        <v>1166</v>
      </c>
      <c r="J89" s="1" t="n">
        <v>20</v>
      </c>
      <c r="K89" s="2" t="s">
        <v>1167</v>
      </c>
      <c r="L89" s="2" t="s">
        <v>891</v>
      </c>
    </row>
    <row r="90" customFormat="false" ht="18.7" hidden="false" customHeight="true" outlineLevel="0" collapsed="false">
      <c r="A90" s="1" t="n">
        <v>89</v>
      </c>
      <c r="B90" s="2" t="s">
        <v>1171</v>
      </c>
      <c r="C90" s="2" t="s">
        <v>1172</v>
      </c>
      <c r="D90" s="2" t="s">
        <v>921</v>
      </c>
      <c r="E90" s="2" t="s">
        <v>904</v>
      </c>
      <c r="F90" s="2" t="s">
        <v>1060</v>
      </c>
      <c r="G90" s="6" t="n">
        <v>45853</v>
      </c>
      <c r="H90" s="7" t="s">
        <v>966</v>
      </c>
      <c r="I90" s="1" t="s">
        <v>1166</v>
      </c>
      <c r="J90" s="1" t="n">
        <v>20</v>
      </c>
      <c r="K90" s="2" t="s">
        <v>1167</v>
      </c>
      <c r="L90" s="2" t="s">
        <v>891</v>
      </c>
    </row>
    <row r="91" customFormat="false" ht="18.7" hidden="false" customHeight="true" outlineLevel="0" collapsed="false">
      <c r="A91" s="1" t="n">
        <v>90</v>
      </c>
      <c r="B91" s="2" t="s">
        <v>1173</v>
      </c>
      <c r="C91" s="2" t="s">
        <v>1172</v>
      </c>
      <c r="D91" s="2" t="s">
        <v>885</v>
      </c>
      <c r="E91" s="2" t="s">
        <v>904</v>
      </c>
      <c r="F91" s="2" t="s">
        <v>1060</v>
      </c>
      <c r="G91" s="6" t="n">
        <v>45853</v>
      </c>
      <c r="H91" s="7" t="s">
        <v>966</v>
      </c>
      <c r="I91" s="1" t="s">
        <v>1166</v>
      </c>
      <c r="J91" s="1" t="n">
        <v>20</v>
      </c>
      <c r="K91" s="2" t="s">
        <v>1167</v>
      </c>
      <c r="L91" s="2" t="s">
        <v>891</v>
      </c>
    </row>
    <row r="92" customFormat="false" ht="18.7" hidden="false" customHeight="true" outlineLevel="0" collapsed="false">
      <c r="A92" s="1" t="n">
        <v>91</v>
      </c>
      <c r="B92" s="2" t="s">
        <v>1174</v>
      </c>
      <c r="C92" s="2" t="s">
        <v>1175</v>
      </c>
      <c r="D92" s="2" t="s">
        <v>885</v>
      </c>
      <c r="E92" s="2" t="s">
        <v>904</v>
      </c>
      <c r="F92" s="2" t="s">
        <v>1060</v>
      </c>
      <c r="G92" s="6" t="n">
        <v>45853</v>
      </c>
      <c r="H92" s="7" t="s">
        <v>966</v>
      </c>
      <c r="I92" s="1" t="s">
        <v>1166</v>
      </c>
      <c r="J92" s="1" t="n">
        <v>20</v>
      </c>
      <c r="K92" s="2" t="s">
        <v>1167</v>
      </c>
      <c r="L92" s="2" t="s">
        <v>891</v>
      </c>
    </row>
    <row r="93" customFormat="false" ht="18.7" hidden="false" customHeight="true" outlineLevel="0" collapsed="false">
      <c r="A93" s="1" t="n">
        <v>92</v>
      </c>
      <c r="B93" s="2" t="s">
        <v>1176</v>
      </c>
      <c r="C93" s="2" t="s">
        <v>1175</v>
      </c>
      <c r="D93" s="2" t="s">
        <v>885</v>
      </c>
      <c r="E93" s="2" t="s">
        <v>904</v>
      </c>
      <c r="F93" s="2" t="s">
        <v>1060</v>
      </c>
      <c r="G93" s="6" t="n">
        <v>45853</v>
      </c>
      <c r="H93" s="7" t="s">
        <v>966</v>
      </c>
      <c r="I93" s="1" t="s">
        <v>1166</v>
      </c>
      <c r="J93" s="1" t="n">
        <v>20</v>
      </c>
      <c r="K93" s="2" t="s">
        <v>1167</v>
      </c>
      <c r="L93" s="2" t="s">
        <v>891</v>
      </c>
    </row>
    <row r="94" customFormat="false" ht="18.7" hidden="false" customHeight="true" outlineLevel="0" collapsed="false">
      <c r="A94" s="1" t="n">
        <v>93</v>
      </c>
      <c r="B94" s="2" t="s">
        <v>1177</v>
      </c>
      <c r="C94" s="2" t="s">
        <v>1175</v>
      </c>
      <c r="D94" s="2" t="s">
        <v>885</v>
      </c>
      <c r="E94" s="2" t="s">
        <v>904</v>
      </c>
      <c r="F94" s="2" t="s">
        <v>1060</v>
      </c>
      <c r="G94" s="6" t="n">
        <v>45853</v>
      </c>
      <c r="H94" s="7" t="s">
        <v>966</v>
      </c>
      <c r="I94" s="1" t="s">
        <v>1166</v>
      </c>
      <c r="J94" s="1" t="n">
        <v>20</v>
      </c>
      <c r="K94" s="2" t="s">
        <v>1167</v>
      </c>
      <c r="L94" s="2" t="s">
        <v>891</v>
      </c>
    </row>
    <row r="95" customFormat="false" ht="18.7" hidden="false" customHeight="true" outlineLevel="0" collapsed="false">
      <c r="A95" s="1" t="n">
        <v>94</v>
      </c>
      <c r="B95" s="2" t="s">
        <v>1178</v>
      </c>
      <c r="C95" s="2" t="s">
        <v>1179</v>
      </c>
      <c r="D95" s="2" t="s">
        <v>885</v>
      </c>
      <c r="E95" s="2" t="s">
        <v>904</v>
      </c>
      <c r="F95" s="2" t="s">
        <v>1060</v>
      </c>
      <c r="G95" s="6" t="n">
        <v>45853</v>
      </c>
      <c r="H95" s="7" t="s">
        <v>966</v>
      </c>
      <c r="I95" s="1" t="s">
        <v>1166</v>
      </c>
      <c r="J95" s="1" t="n">
        <v>20</v>
      </c>
      <c r="K95" s="2" t="s">
        <v>1167</v>
      </c>
      <c r="L95" s="2" t="s">
        <v>891</v>
      </c>
    </row>
    <row r="96" customFormat="false" ht="18.7" hidden="false" customHeight="true" outlineLevel="0" collapsed="false">
      <c r="A96" s="1" t="n">
        <v>95</v>
      </c>
      <c r="B96" s="2" t="s">
        <v>1180</v>
      </c>
      <c r="C96" s="2" t="s">
        <v>1179</v>
      </c>
      <c r="D96" s="2" t="s">
        <v>885</v>
      </c>
      <c r="E96" s="2" t="s">
        <v>904</v>
      </c>
      <c r="F96" s="2" t="s">
        <v>1060</v>
      </c>
      <c r="G96" s="6" t="n">
        <v>45853</v>
      </c>
      <c r="H96" s="7" t="s">
        <v>966</v>
      </c>
      <c r="I96" s="1" t="s">
        <v>1166</v>
      </c>
      <c r="J96" s="1" t="n">
        <v>20</v>
      </c>
      <c r="K96" s="2" t="s">
        <v>1167</v>
      </c>
      <c r="L96" s="2" t="s">
        <v>891</v>
      </c>
    </row>
    <row r="97" customFormat="false" ht="18.7" hidden="false" customHeight="true" outlineLevel="0" collapsed="false">
      <c r="A97" s="1" t="n">
        <v>96</v>
      </c>
      <c r="B97" s="2" t="s">
        <v>1181</v>
      </c>
      <c r="C97" s="2" t="s">
        <v>1172</v>
      </c>
      <c r="D97" s="2" t="s">
        <v>885</v>
      </c>
      <c r="E97" s="2" t="s">
        <v>904</v>
      </c>
      <c r="F97" s="2" t="s">
        <v>1060</v>
      </c>
      <c r="G97" s="6" t="n">
        <v>45853</v>
      </c>
      <c r="H97" s="7" t="s">
        <v>966</v>
      </c>
      <c r="I97" s="1" t="s">
        <v>1166</v>
      </c>
      <c r="J97" s="1" t="n">
        <v>20</v>
      </c>
      <c r="K97" s="2" t="s">
        <v>1167</v>
      </c>
      <c r="L97" s="2" t="s">
        <v>891</v>
      </c>
    </row>
    <row r="98" customFormat="false" ht="18.7" hidden="false" customHeight="true" outlineLevel="0" collapsed="false">
      <c r="A98" s="1" t="n">
        <v>97</v>
      </c>
      <c r="B98" s="2" t="s">
        <v>1182</v>
      </c>
      <c r="C98" s="2" t="s">
        <v>1183</v>
      </c>
      <c r="D98" s="2" t="s">
        <v>885</v>
      </c>
      <c r="E98" s="2" t="s">
        <v>1184</v>
      </c>
      <c r="F98" s="2" t="s">
        <v>989</v>
      </c>
      <c r="G98" s="6" t="n">
        <v>45853</v>
      </c>
      <c r="H98" s="7" t="s">
        <v>929</v>
      </c>
      <c r="I98" s="1" t="s">
        <v>1185</v>
      </c>
      <c r="J98" s="1" t="n">
        <v>1866</v>
      </c>
      <c r="K98" s="2" t="s">
        <v>1186</v>
      </c>
      <c r="L98" s="2" t="s">
        <v>891</v>
      </c>
    </row>
    <row r="99" customFormat="false" ht="18.7" hidden="false" customHeight="true" outlineLevel="0" collapsed="false">
      <c r="A99" s="1" t="n">
        <v>98</v>
      </c>
      <c r="B99" s="2" t="s">
        <v>1187</v>
      </c>
      <c r="C99" s="2" t="s">
        <v>1188</v>
      </c>
      <c r="D99" s="2" t="s">
        <v>1189</v>
      </c>
      <c r="E99" s="2" t="s">
        <v>1190</v>
      </c>
      <c r="F99" s="2" t="s">
        <v>928</v>
      </c>
      <c r="G99" s="6" t="n">
        <v>45853</v>
      </c>
      <c r="H99" s="7" t="s">
        <v>935</v>
      </c>
      <c r="I99" s="1" t="s">
        <v>1191</v>
      </c>
      <c r="J99" s="1" t="n">
        <v>873</v>
      </c>
      <c r="K99" s="2" t="s">
        <v>1192</v>
      </c>
      <c r="L99" s="2" t="s">
        <v>891</v>
      </c>
    </row>
    <row r="100" customFormat="false" ht="18.7" hidden="false" customHeight="true" outlineLevel="0" collapsed="false">
      <c r="A100" s="1" t="n">
        <v>99</v>
      </c>
      <c r="B100" s="2" t="s">
        <v>1193</v>
      </c>
      <c r="C100" s="2" t="s">
        <v>1194</v>
      </c>
      <c r="D100" s="2" t="s">
        <v>1195</v>
      </c>
      <c r="E100" s="2" t="s">
        <v>1196</v>
      </c>
      <c r="F100" s="2" t="s">
        <v>1197</v>
      </c>
      <c r="G100" s="6" t="n">
        <v>45854</v>
      </c>
      <c r="H100" s="7" t="s">
        <v>1009</v>
      </c>
      <c r="I100" s="1" t="s">
        <v>1198</v>
      </c>
      <c r="J100" s="1" t="n">
        <v>815</v>
      </c>
      <c r="K100" s="2" t="s">
        <v>1199</v>
      </c>
      <c r="L100" s="2" t="s">
        <v>891</v>
      </c>
    </row>
    <row r="101" customFormat="false" ht="18.7" hidden="false" customHeight="true" outlineLevel="0" collapsed="false">
      <c r="A101" s="1" t="n">
        <v>100</v>
      </c>
      <c r="B101" s="2" t="s">
        <v>1200</v>
      </c>
      <c r="C101" s="2" t="s">
        <v>1201</v>
      </c>
      <c r="D101" s="2" t="s">
        <v>921</v>
      </c>
      <c r="E101" s="2" t="s">
        <v>1148</v>
      </c>
      <c r="F101" s="2" t="s">
        <v>1041</v>
      </c>
      <c r="G101" s="6" t="n">
        <v>45854</v>
      </c>
      <c r="H101" s="7" t="s">
        <v>966</v>
      </c>
      <c r="I101" s="1" t="s">
        <v>1202</v>
      </c>
      <c r="J101" s="1" t="n">
        <v>1431</v>
      </c>
      <c r="K101" s="2" t="s">
        <v>1203</v>
      </c>
      <c r="L101" s="2" t="s">
        <v>891</v>
      </c>
    </row>
    <row r="102" customFormat="false" ht="18.7" hidden="false" customHeight="true" outlineLevel="0" collapsed="false">
      <c r="A102" s="1" t="n">
        <v>101</v>
      </c>
      <c r="B102" s="2" t="s">
        <v>1204</v>
      </c>
      <c r="C102" s="2" t="s">
        <v>1205</v>
      </c>
      <c r="D102" s="2" t="s">
        <v>885</v>
      </c>
      <c r="E102" s="2" t="s">
        <v>1148</v>
      </c>
      <c r="F102" s="2" t="s">
        <v>1041</v>
      </c>
      <c r="G102" s="6" t="n">
        <v>45854</v>
      </c>
      <c r="H102" s="7" t="s">
        <v>966</v>
      </c>
      <c r="I102" s="1" t="s">
        <v>1202</v>
      </c>
      <c r="J102" s="1" t="n">
        <v>551</v>
      </c>
      <c r="K102" s="2" t="s">
        <v>1206</v>
      </c>
      <c r="L102" s="2" t="s">
        <v>891</v>
      </c>
    </row>
    <row r="103" customFormat="false" ht="18.7" hidden="false" customHeight="true" outlineLevel="0" collapsed="false">
      <c r="A103" s="1" t="n">
        <v>102</v>
      </c>
      <c r="B103" s="2" t="s">
        <v>1207</v>
      </c>
      <c r="C103" s="2" t="s">
        <v>1205</v>
      </c>
      <c r="D103" s="2" t="s">
        <v>885</v>
      </c>
      <c r="E103" s="2" t="s">
        <v>1148</v>
      </c>
      <c r="F103" s="2" t="s">
        <v>1041</v>
      </c>
      <c r="G103" s="6" t="n">
        <v>45854</v>
      </c>
      <c r="H103" s="7" t="s">
        <v>966</v>
      </c>
      <c r="I103" s="1" t="s">
        <v>1202</v>
      </c>
      <c r="J103" s="1" t="n">
        <v>551</v>
      </c>
      <c r="K103" s="2" t="s">
        <v>1206</v>
      </c>
      <c r="L103" s="2" t="s">
        <v>891</v>
      </c>
    </row>
    <row r="104" customFormat="false" ht="18.7" hidden="false" customHeight="true" outlineLevel="0" collapsed="false">
      <c r="A104" s="1" t="n">
        <v>103</v>
      </c>
      <c r="B104" s="2" t="s">
        <v>1208</v>
      </c>
      <c r="C104" s="2" t="s">
        <v>1209</v>
      </c>
      <c r="D104" s="2" t="s">
        <v>885</v>
      </c>
      <c r="E104" s="2" t="s">
        <v>1210</v>
      </c>
      <c r="F104" s="2" t="s">
        <v>1041</v>
      </c>
      <c r="G104" s="6" t="n">
        <v>45854</v>
      </c>
      <c r="H104" s="7" t="s">
        <v>1211</v>
      </c>
      <c r="I104" s="1" t="s">
        <v>1212</v>
      </c>
      <c r="J104" s="1" t="n">
        <v>282</v>
      </c>
      <c r="K104" s="2" t="s">
        <v>1213</v>
      </c>
      <c r="L104" s="2" t="s">
        <v>891</v>
      </c>
    </row>
    <row r="105" customFormat="false" ht="18.7" hidden="false" customHeight="true" outlineLevel="0" collapsed="false">
      <c r="A105" s="1" t="n">
        <v>104</v>
      </c>
      <c r="B105" s="2" t="s">
        <v>1214</v>
      </c>
      <c r="C105" s="2" t="s">
        <v>1209</v>
      </c>
      <c r="D105" s="2" t="s">
        <v>885</v>
      </c>
      <c r="E105" s="2" t="s">
        <v>1210</v>
      </c>
      <c r="F105" s="2" t="s">
        <v>1041</v>
      </c>
      <c r="G105" s="6" t="n">
        <v>45854</v>
      </c>
      <c r="H105" s="7" t="s">
        <v>1211</v>
      </c>
      <c r="I105" s="1" t="s">
        <v>1212</v>
      </c>
      <c r="J105" s="1" t="n">
        <v>282</v>
      </c>
      <c r="K105" s="2" t="s">
        <v>1213</v>
      </c>
      <c r="L105" s="2" t="s">
        <v>891</v>
      </c>
    </row>
    <row r="106" customFormat="false" ht="18.7" hidden="false" customHeight="true" outlineLevel="0" collapsed="false">
      <c r="A106" s="1" t="n">
        <v>105</v>
      </c>
      <c r="B106" s="2" t="s">
        <v>1215</v>
      </c>
      <c r="C106" s="2" t="s">
        <v>1209</v>
      </c>
      <c r="D106" s="2" t="s">
        <v>885</v>
      </c>
      <c r="E106" s="2" t="s">
        <v>1210</v>
      </c>
      <c r="F106" s="2" t="s">
        <v>1041</v>
      </c>
      <c r="G106" s="6" t="n">
        <v>45854</v>
      </c>
      <c r="H106" s="7" t="s">
        <v>1211</v>
      </c>
      <c r="I106" s="1" t="s">
        <v>1212</v>
      </c>
      <c r="J106" s="1" t="n">
        <v>282</v>
      </c>
      <c r="K106" s="2" t="s">
        <v>1213</v>
      </c>
      <c r="L106" s="2" t="s">
        <v>891</v>
      </c>
    </row>
    <row r="107" customFormat="false" ht="18.7" hidden="false" customHeight="true" outlineLevel="0" collapsed="false">
      <c r="A107" s="1" t="n">
        <v>106</v>
      </c>
      <c r="B107" s="2" t="s">
        <v>1216</v>
      </c>
      <c r="C107" s="2" t="s">
        <v>1217</v>
      </c>
      <c r="D107" s="2" t="s">
        <v>921</v>
      </c>
      <c r="E107" s="2" t="s">
        <v>927</v>
      </c>
      <c r="F107" s="2" t="s">
        <v>1041</v>
      </c>
      <c r="G107" s="6" t="n">
        <v>45854</v>
      </c>
      <c r="H107" s="7" t="s">
        <v>929</v>
      </c>
      <c r="I107" s="1" t="s">
        <v>1218</v>
      </c>
      <c r="J107" s="1" t="n">
        <v>413</v>
      </c>
      <c r="K107" s="2" t="s">
        <v>1219</v>
      </c>
      <c r="L107" s="2" t="s">
        <v>891</v>
      </c>
    </row>
    <row r="108" customFormat="false" ht="18.7" hidden="false" customHeight="true" outlineLevel="0" collapsed="false">
      <c r="A108" s="1" t="n">
        <v>107</v>
      </c>
      <c r="B108" s="2" t="s">
        <v>1220</v>
      </c>
      <c r="C108" s="2" t="s">
        <v>1221</v>
      </c>
      <c r="D108" s="2" t="s">
        <v>885</v>
      </c>
      <c r="E108" s="2" t="s">
        <v>1222</v>
      </c>
      <c r="F108" s="2" t="s">
        <v>1041</v>
      </c>
      <c r="G108" s="6" t="n">
        <v>45854</v>
      </c>
      <c r="H108" s="7" t="s">
        <v>929</v>
      </c>
      <c r="I108" s="1" t="s">
        <v>1218</v>
      </c>
      <c r="J108" s="1" t="n">
        <v>768</v>
      </c>
      <c r="K108" s="2" t="s">
        <v>1223</v>
      </c>
      <c r="L108" s="2" t="s">
        <v>891</v>
      </c>
    </row>
    <row r="109" customFormat="false" ht="18.7" hidden="false" customHeight="true" outlineLevel="0" collapsed="false">
      <c r="A109" s="1" t="n">
        <v>108</v>
      </c>
      <c r="B109" s="2" t="s">
        <v>1224</v>
      </c>
      <c r="C109" s="2" t="s">
        <v>1225</v>
      </c>
      <c r="D109" s="2" t="s">
        <v>997</v>
      </c>
      <c r="E109" s="2" t="s">
        <v>1030</v>
      </c>
      <c r="F109" s="2" t="s">
        <v>989</v>
      </c>
      <c r="G109" s="6" t="n">
        <v>45854</v>
      </c>
      <c r="H109" s="7" t="s">
        <v>944</v>
      </c>
      <c r="I109" s="1" t="s">
        <v>1226</v>
      </c>
      <c r="J109" s="1" t="n">
        <v>239</v>
      </c>
      <c r="K109" s="2" t="s">
        <v>1227</v>
      </c>
      <c r="L109" s="2" t="s">
        <v>891</v>
      </c>
    </row>
    <row r="110" customFormat="false" ht="18.7" hidden="false" customHeight="true" outlineLevel="0" collapsed="false">
      <c r="A110" s="1" t="n">
        <v>109</v>
      </c>
      <c r="B110" s="2" t="s">
        <v>1228</v>
      </c>
      <c r="C110" s="2" t="s">
        <v>1229</v>
      </c>
      <c r="D110" s="2" t="s">
        <v>997</v>
      </c>
      <c r="E110" s="2" t="s">
        <v>1030</v>
      </c>
      <c r="F110" s="2" t="s">
        <v>989</v>
      </c>
      <c r="G110" s="6" t="n">
        <v>45854</v>
      </c>
      <c r="H110" s="7" t="s">
        <v>944</v>
      </c>
      <c r="I110" s="1" t="s">
        <v>1226</v>
      </c>
      <c r="J110" s="1" t="n">
        <v>325</v>
      </c>
      <c r="K110" s="2" t="s">
        <v>1230</v>
      </c>
      <c r="L110" s="2" t="s">
        <v>891</v>
      </c>
    </row>
    <row r="111" customFormat="false" ht="18.7" hidden="false" customHeight="true" outlineLevel="0" collapsed="false">
      <c r="A111" s="1" t="n">
        <v>110</v>
      </c>
      <c r="B111" s="2" t="s">
        <v>1231</v>
      </c>
      <c r="C111" s="2" t="s">
        <v>1232</v>
      </c>
      <c r="D111" s="2" t="s">
        <v>997</v>
      </c>
      <c r="E111" s="2" t="s">
        <v>1030</v>
      </c>
      <c r="F111" s="2" t="s">
        <v>989</v>
      </c>
      <c r="G111" s="6" t="n">
        <v>45854</v>
      </c>
      <c r="H111" s="7" t="s">
        <v>944</v>
      </c>
      <c r="I111" s="1" t="s">
        <v>1226</v>
      </c>
      <c r="J111" s="1" t="n">
        <v>239</v>
      </c>
      <c r="K111" s="2" t="s">
        <v>1227</v>
      </c>
      <c r="L111" s="2" t="s">
        <v>891</v>
      </c>
    </row>
    <row r="112" customFormat="false" ht="18.7" hidden="false" customHeight="true" outlineLevel="0" collapsed="false">
      <c r="A112" s="1" t="n">
        <v>111</v>
      </c>
      <c r="B112" s="2" t="s">
        <v>1233</v>
      </c>
      <c r="C112" s="2" t="s">
        <v>1234</v>
      </c>
      <c r="D112" s="2" t="s">
        <v>997</v>
      </c>
      <c r="E112" s="2" t="s">
        <v>1030</v>
      </c>
      <c r="F112" s="2" t="s">
        <v>989</v>
      </c>
      <c r="G112" s="6" t="n">
        <v>45854</v>
      </c>
      <c r="H112" s="7" t="s">
        <v>944</v>
      </c>
      <c r="I112" s="1" t="s">
        <v>1226</v>
      </c>
      <c r="J112" s="1" t="n">
        <v>325</v>
      </c>
      <c r="K112" s="2" t="s">
        <v>1230</v>
      </c>
      <c r="L112" s="2" t="s">
        <v>891</v>
      </c>
    </row>
    <row r="113" customFormat="false" ht="18.7" hidden="false" customHeight="true" outlineLevel="0" collapsed="false">
      <c r="A113" s="1" t="n">
        <v>112</v>
      </c>
      <c r="B113" s="2" t="s">
        <v>1235</v>
      </c>
      <c r="C113" s="2" t="s">
        <v>1236</v>
      </c>
      <c r="D113" s="2" t="s">
        <v>997</v>
      </c>
      <c r="E113" s="2" t="s">
        <v>1030</v>
      </c>
      <c r="F113" s="2" t="s">
        <v>989</v>
      </c>
      <c r="G113" s="6" t="n">
        <v>45854</v>
      </c>
      <c r="H113" s="7" t="s">
        <v>944</v>
      </c>
      <c r="I113" s="1" t="s">
        <v>1226</v>
      </c>
      <c r="J113" s="1" t="n">
        <v>1019</v>
      </c>
      <c r="K113" s="2" t="s">
        <v>1237</v>
      </c>
      <c r="L113" s="2" t="s">
        <v>891</v>
      </c>
    </row>
    <row r="114" customFormat="false" ht="18.7" hidden="false" customHeight="true" outlineLevel="0" collapsed="false">
      <c r="A114" s="1" t="n">
        <v>113</v>
      </c>
      <c r="B114" s="2" t="s">
        <v>1238</v>
      </c>
      <c r="C114" s="2" t="s">
        <v>1239</v>
      </c>
      <c r="D114" s="2" t="s">
        <v>921</v>
      </c>
      <c r="E114" s="2" t="s">
        <v>927</v>
      </c>
      <c r="F114" s="2" t="s">
        <v>1041</v>
      </c>
      <c r="G114" s="6" t="n">
        <v>45854</v>
      </c>
      <c r="H114" s="7" t="s">
        <v>944</v>
      </c>
      <c r="I114" s="1" t="s">
        <v>1226</v>
      </c>
      <c r="J114" s="1" t="n">
        <v>555</v>
      </c>
      <c r="K114" s="2" t="s">
        <v>1240</v>
      </c>
      <c r="L114" s="2" t="s">
        <v>891</v>
      </c>
    </row>
    <row r="115" customFormat="false" ht="18.7" hidden="false" customHeight="true" outlineLevel="0" collapsed="false">
      <c r="A115" s="1" t="n">
        <v>114</v>
      </c>
      <c r="B115" s="2" t="s">
        <v>1241</v>
      </c>
      <c r="C115" s="2" t="s">
        <v>1239</v>
      </c>
      <c r="D115" s="2" t="s">
        <v>921</v>
      </c>
      <c r="E115" s="2" t="s">
        <v>927</v>
      </c>
      <c r="F115" s="2" t="s">
        <v>1041</v>
      </c>
      <c r="G115" s="6" t="n">
        <v>45854</v>
      </c>
      <c r="H115" s="7" t="s">
        <v>944</v>
      </c>
      <c r="I115" s="1" t="s">
        <v>1226</v>
      </c>
      <c r="J115" s="1" t="n">
        <v>555</v>
      </c>
      <c r="K115" s="2" t="s">
        <v>1240</v>
      </c>
      <c r="L115" s="2" t="s">
        <v>891</v>
      </c>
    </row>
    <row r="116" customFormat="false" ht="18.7" hidden="false" customHeight="true" outlineLevel="0" collapsed="false">
      <c r="A116" s="1" t="n">
        <v>115</v>
      </c>
      <c r="B116" s="2" t="s">
        <v>1242</v>
      </c>
      <c r="C116" s="2" t="s">
        <v>1243</v>
      </c>
      <c r="D116" s="2" t="s">
        <v>997</v>
      </c>
      <c r="E116" s="2" t="s">
        <v>1030</v>
      </c>
      <c r="F116" s="2" t="s">
        <v>989</v>
      </c>
      <c r="G116" s="6" t="n">
        <v>45854</v>
      </c>
      <c r="H116" s="7" t="s">
        <v>944</v>
      </c>
      <c r="I116" s="1" t="s">
        <v>1226</v>
      </c>
      <c r="J116" s="1" t="n">
        <v>171</v>
      </c>
      <c r="K116" s="2" t="s">
        <v>1244</v>
      </c>
      <c r="L116" s="2" t="s">
        <v>891</v>
      </c>
    </row>
    <row r="117" customFormat="false" ht="18.7" hidden="false" customHeight="true" outlineLevel="0" collapsed="false">
      <c r="A117" s="1" t="n">
        <v>116</v>
      </c>
      <c r="B117" s="2" t="s">
        <v>1245</v>
      </c>
      <c r="C117" s="2" t="s">
        <v>1232</v>
      </c>
      <c r="D117" s="2" t="s">
        <v>997</v>
      </c>
      <c r="E117" s="2" t="s">
        <v>1030</v>
      </c>
      <c r="F117" s="2" t="s">
        <v>989</v>
      </c>
      <c r="G117" s="6" t="n">
        <v>45854</v>
      </c>
      <c r="H117" s="7" t="s">
        <v>944</v>
      </c>
      <c r="I117" s="1" t="s">
        <v>1226</v>
      </c>
      <c r="J117" s="1" t="n">
        <v>239</v>
      </c>
      <c r="K117" s="2" t="s">
        <v>1227</v>
      </c>
      <c r="L117" s="2" t="s">
        <v>891</v>
      </c>
    </row>
    <row r="118" customFormat="false" ht="18.7" hidden="false" customHeight="true" outlineLevel="0" collapsed="false">
      <c r="A118" s="1" t="n">
        <v>117</v>
      </c>
      <c r="B118" s="2" t="s">
        <v>1246</v>
      </c>
      <c r="C118" s="2" t="s">
        <v>1247</v>
      </c>
      <c r="D118" s="2" t="s">
        <v>1099</v>
      </c>
      <c r="E118" s="2" t="s">
        <v>1148</v>
      </c>
      <c r="F118" s="2" t="s">
        <v>1041</v>
      </c>
      <c r="G118" s="6" t="n">
        <v>45854</v>
      </c>
      <c r="H118" s="7" t="s">
        <v>1248</v>
      </c>
      <c r="I118" s="1" t="s">
        <v>1249</v>
      </c>
      <c r="J118" s="1" t="n">
        <v>503</v>
      </c>
      <c r="K118" s="2" t="s">
        <v>1250</v>
      </c>
      <c r="L118" s="2" t="s">
        <v>891</v>
      </c>
    </row>
    <row r="119" customFormat="false" ht="18.7" hidden="false" customHeight="true" outlineLevel="0" collapsed="false">
      <c r="A119" s="1" t="n">
        <v>118</v>
      </c>
      <c r="B119" s="2" t="s">
        <v>1251</v>
      </c>
      <c r="C119" s="2" t="s">
        <v>1252</v>
      </c>
      <c r="D119" s="2" t="s">
        <v>1253</v>
      </c>
      <c r="E119" s="2" t="s">
        <v>1148</v>
      </c>
      <c r="F119" s="2" t="s">
        <v>1041</v>
      </c>
      <c r="G119" s="6" t="n">
        <v>45855</v>
      </c>
      <c r="H119" s="7" t="s">
        <v>888</v>
      </c>
      <c r="I119" s="1" t="s">
        <v>1254</v>
      </c>
      <c r="J119" s="1" t="n">
        <v>932</v>
      </c>
      <c r="K119" s="2" t="s">
        <v>1255</v>
      </c>
      <c r="L119" s="2" t="s">
        <v>891</v>
      </c>
    </row>
    <row r="120" customFormat="false" ht="18.7" hidden="false" customHeight="true" outlineLevel="0" collapsed="false">
      <c r="A120" s="1" t="n">
        <v>119</v>
      </c>
      <c r="B120" s="2" t="s">
        <v>1256</v>
      </c>
      <c r="C120" s="2" t="s">
        <v>1257</v>
      </c>
      <c r="D120" s="2" t="s">
        <v>997</v>
      </c>
      <c r="E120" s="2" t="s">
        <v>1030</v>
      </c>
      <c r="F120" s="2" t="s">
        <v>989</v>
      </c>
      <c r="G120" s="6" t="n">
        <v>45855</v>
      </c>
      <c r="H120" s="7" t="s">
        <v>906</v>
      </c>
      <c r="I120" s="1" t="s">
        <v>1258</v>
      </c>
      <c r="J120" s="1" t="n">
        <v>150</v>
      </c>
      <c r="K120" s="2" t="s">
        <v>1259</v>
      </c>
      <c r="L120" s="2" t="s">
        <v>891</v>
      </c>
    </row>
    <row r="121" customFormat="false" ht="18.7" hidden="false" customHeight="true" outlineLevel="0" collapsed="false">
      <c r="A121" s="1" t="n">
        <v>120</v>
      </c>
      <c r="B121" s="2" t="s">
        <v>1256</v>
      </c>
      <c r="C121" s="2" t="s">
        <v>1257</v>
      </c>
      <c r="D121" s="2" t="s">
        <v>997</v>
      </c>
      <c r="E121" s="2" t="s">
        <v>1030</v>
      </c>
      <c r="F121" s="2" t="s">
        <v>989</v>
      </c>
      <c r="G121" s="6" t="n">
        <v>45855</v>
      </c>
      <c r="H121" s="7" t="s">
        <v>906</v>
      </c>
      <c r="I121" s="1" t="s">
        <v>1258</v>
      </c>
      <c r="J121" s="1" t="n">
        <v>150</v>
      </c>
      <c r="K121" s="2" t="s">
        <v>1259</v>
      </c>
      <c r="L121" s="2" t="s">
        <v>891</v>
      </c>
    </row>
    <row r="122" customFormat="false" ht="18.7" hidden="false" customHeight="true" outlineLevel="0" collapsed="false">
      <c r="A122" s="1" t="n">
        <v>121</v>
      </c>
      <c r="B122" s="2" t="s">
        <v>1260</v>
      </c>
      <c r="C122" s="2" t="s">
        <v>1261</v>
      </c>
      <c r="D122" s="2" t="s">
        <v>997</v>
      </c>
      <c r="E122" s="2" t="s">
        <v>1030</v>
      </c>
      <c r="F122" s="2" t="s">
        <v>989</v>
      </c>
      <c r="G122" s="6" t="n">
        <v>45855</v>
      </c>
      <c r="H122" s="7" t="s">
        <v>906</v>
      </c>
      <c r="I122" s="1" t="s">
        <v>1258</v>
      </c>
      <c r="J122" s="1" t="n">
        <v>382</v>
      </c>
      <c r="K122" s="2" t="s">
        <v>1262</v>
      </c>
      <c r="L122" s="2" t="s">
        <v>891</v>
      </c>
    </row>
    <row r="123" customFormat="false" ht="18.7" hidden="false" customHeight="true" outlineLevel="0" collapsed="false">
      <c r="A123" s="1" t="n">
        <v>122</v>
      </c>
      <c r="B123" s="2" t="s">
        <v>1260</v>
      </c>
      <c r="C123" s="2" t="s">
        <v>1261</v>
      </c>
      <c r="D123" s="2" t="s">
        <v>997</v>
      </c>
      <c r="E123" s="2" t="s">
        <v>1030</v>
      </c>
      <c r="F123" s="2" t="s">
        <v>989</v>
      </c>
      <c r="G123" s="6" t="n">
        <v>45855</v>
      </c>
      <c r="H123" s="7" t="s">
        <v>906</v>
      </c>
      <c r="I123" s="1" t="s">
        <v>1258</v>
      </c>
      <c r="J123" s="1" t="n">
        <v>382</v>
      </c>
      <c r="K123" s="2" t="s">
        <v>1262</v>
      </c>
      <c r="L123" s="2" t="s">
        <v>891</v>
      </c>
    </row>
    <row r="124" customFormat="false" ht="18.7" hidden="false" customHeight="true" outlineLevel="0" collapsed="false">
      <c r="A124" s="1" t="n">
        <v>123</v>
      </c>
      <c r="B124" s="2" t="s">
        <v>1263</v>
      </c>
      <c r="C124" s="2" t="s">
        <v>1264</v>
      </c>
      <c r="D124" s="2" t="s">
        <v>921</v>
      </c>
      <c r="E124" s="2" t="s">
        <v>1148</v>
      </c>
      <c r="F124" s="2" t="s">
        <v>1041</v>
      </c>
      <c r="G124" s="6" t="n">
        <v>45855</v>
      </c>
      <c r="H124" s="7" t="s">
        <v>1036</v>
      </c>
      <c r="I124" s="1" t="s">
        <v>1265</v>
      </c>
      <c r="J124" s="1" t="n">
        <v>1475</v>
      </c>
      <c r="K124" s="2" t="s">
        <v>1266</v>
      </c>
      <c r="L124" s="2" t="s">
        <v>891</v>
      </c>
    </row>
    <row r="125" customFormat="false" ht="18.7" hidden="false" customHeight="true" outlineLevel="0" collapsed="false">
      <c r="A125" s="1" t="n">
        <v>124</v>
      </c>
      <c r="B125" s="2" t="s">
        <v>1263</v>
      </c>
      <c r="C125" s="2" t="s">
        <v>1264</v>
      </c>
      <c r="D125" s="2" t="s">
        <v>921</v>
      </c>
      <c r="E125" s="2" t="s">
        <v>1148</v>
      </c>
      <c r="F125" s="2" t="s">
        <v>1041</v>
      </c>
      <c r="G125" s="6" t="n">
        <v>45855</v>
      </c>
      <c r="H125" s="7" t="s">
        <v>1036</v>
      </c>
      <c r="I125" s="1" t="s">
        <v>1265</v>
      </c>
      <c r="J125" s="1" t="n">
        <v>1475</v>
      </c>
      <c r="K125" s="2" t="s">
        <v>1266</v>
      </c>
      <c r="L125" s="2" t="s">
        <v>891</v>
      </c>
    </row>
    <row r="126" customFormat="false" ht="18.7" hidden="false" customHeight="true" outlineLevel="0" collapsed="false">
      <c r="A126" s="1" t="n">
        <v>125</v>
      </c>
      <c r="B126" s="2" t="s">
        <v>1267</v>
      </c>
      <c r="C126" s="2" t="s">
        <v>1110</v>
      </c>
      <c r="D126" s="2" t="s">
        <v>949</v>
      </c>
      <c r="E126" s="2" t="s">
        <v>1268</v>
      </c>
      <c r="F126" s="2" t="s">
        <v>1014</v>
      </c>
      <c r="G126" s="6" t="n">
        <v>45855</v>
      </c>
      <c r="H126" s="7" t="s">
        <v>929</v>
      </c>
      <c r="I126" s="1" t="s">
        <v>1269</v>
      </c>
      <c r="J126" s="1" t="n">
        <v>115</v>
      </c>
      <c r="K126" s="2" t="s">
        <v>1113</v>
      </c>
      <c r="L126" s="2" t="s">
        <v>891</v>
      </c>
    </row>
    <row r="127" customFormat="false" ht="18.7" hidden="false" customHeight="true" outlineLevel="0" collapsed="false">
      <c r="A127" s="1" t="n">
        <v>126</v>
      </c>
      <c r="B127" s="2" t="s">
        <v>1267</v>
      </c>
      <c r="C127" s="2" t="s">
        <v>1110</v>
      </c>
      <c r="D127" s="2" t="s">
        <v>949</v>
      </c>
      <c r="E127" s="2" t="s">
        <v>1268</v>
      </c>
      <c r="F127" s="2" t="s">
        <v>1014</v>
      </c>
      <c r="G127" s="6" t="n">
        <v>45855</v>
      </c>
      <c r="H127" s="7" t="s">
        <v>929</v>
      </c>
      <c r="I127" s="1" t="s">
        <v>1269</v>
      </c>
      <c r="J127" s="1" t="n">
        <v>115</v>
      </c>
      <c r="K127" s="2" t="s">
        <v>1113</v>
      </c>
      <c r="L127" s="2" t="s">
        <v>891</v>
      </c>
    </row>
    <row r="128" customFormat="false" ht="18.7" hidden="false" customHeight="true" outlineLevel="0" collapsed="false">
      <c r="A128" s="1" t="n">
        <v>127</v>
      </c>
      <c r="B128" s="2" t="s">
        <v>1270</v>
      </c>
      <c r="C128" s="2" t="s">
        <v>1271</v>
      </c>
      <c r="D128" s="2" t="s">
        <v>894</v>
      </c>
      <c r="E128" s="2" t="s">
        <v>1020</v>
      </c>
      <c r="F128" s="2" t="s">
        <v>1041</v>
      </c>
      <c r="G128" s="6" t="n">
        <v>45856</v>
      </c>
      <c r="H128" s="7" t="s">
        <v>1015</v>
      </c>
      <c r="I128" s="1" t="s">
        <v>1272</v>
      </c>
      <c r="J128" s="1" t="n">
        <v>393</v>
      </c>
      <c r="K128" s="2" t="s">
        <v>1273</v>
      </c>
      <c r="L128" s="2" t="s">
        <v>891</v>
      </c>
    </row>
    <row r="129" customFormat="false" ht="18.7" hidden="false" customHeight="true" outlineLevel="0" collapsed="false">
      <c r="A129" s="1" t="n">
        <v>128</v>
      </c>
      <c r="B129" s="2" t="s">
        <v>1274</v>
      </c>
      <c r="C129" s="2" t="s">
        <v>1271</v>
      </c>
      <c r="D129" s="2" t="s">
        <v>894</v>
      </c>
      <c r="E129" s="2" t="s">
        <v>1020</v>
      </c>
      <c r="F129" s="2" t="s">
        <v>1041</v>
      </c>
      <c r="G129" s="6" t="n">
        <v>45856</v>
      </c>
      <c r="H129" s="7" t="s">
        <v>1015</v>
      </c>
      <c r="I129" s="1" t="s">
        <v>1272</v>
      </c>
      <c r="J129" s="1" t="n">
        <v>393</v>
      </c>
      <c r="K129" s="2" t="s">
        <v>1273</v>
      </c>
      <c r="L129" s="2" t="s">
        <v>891</v>
      </c>
    </row>
    <row r="130" customFormat="false" ht="18.7" hidden="false" customHeight="true" outlineLevel="0" collapsed="false">
      <c r="A130" s="1" t="n">
        <v>129</v>
      </c>
      <c r="B130" s="2" t="s">
        <v>1275</v>
      </c>
      <c r="C130" s="2" t="s">
        <v>1276</v>
      </c>
      <c r="D130" s="2" t="s">
        <v>997</v>
      </c>
      <c r="E130" s="2" t="s">
        <v>1030</v>
      </c>
      <c r="F130" s="2" t="s">
        <v>989</v>
      </c>
      <c r="G130" s="6" t="n">
        <v>45856</v>
      </c>
      <c r="H130" s="7" t="s">
        <v>906</v>
      </c>
      <c r="I130" s="1" t="s">
        <v>1277</v>
      </c>
      <c r="J130" s="1" t="n">
        <v>1872</v>
      </c>
      <c r="K130" s="2" t="s">
        <v>1278</v>
      </c>
      <c r="L130" s="2" t="s">
        <v>891</v>
      </c>
    </row>
    <row r="131" customFormat="false" ht="18.7" hidden="false" customHeight="true" outlineLevel="0" collapsed="false">
      <c r="A131" s="1" t="n">
        <v>130</v>
      </c>
      <c r="B131" s="2" t="s">
        <v>1279</v>
      </c>
      <c r="C131" s="2" t="s">
        <v>1280</v>
      </c>
      <c r="D131" s="2" t="s">
        <v>997</v>
      </c>
      <c r="E131" s="2" t="s">
        <v>1030</v>
      </c>
      <c r="F131" s="2" t="s">
        <v>989</v>
      </c>
      <c r="G131" s="6" t="n">
        <v>45856</v>
      </c>
      <c r="H131" s="7" t="s">
        <v>906</v>
      </c>
      <c r="I131" s="1" t="s">
        <v>1277</v>
      </c>
      <c r="J131" s="1" t="n">
        <v>697</v>
      </c>
      <c r="K131" s="2" t="s">
        <v>1281</v>
      </c>
      <c r="L131" s="2" t="s">
        <v>891</v>
      </c>
    </row>
    <row r="132" customFormat="false" ht="18.7" hidden="false" customHeight="true" outlineLevel="0" collapsed="false">
      <c r="A132" s="1" t="n">
        <v>131</v>
      </c>
      <c r="B132" s="2" t="s">
        <v>1282</v>
      </c>
      <c r="C132" s="2" t="s">
        <v>1283</v>
      </c>
      <c r="D132" s="2" t="s">
        <v>894</v>
      </c>
      <c r="E132" s="2" t="s">
        <v>939</v>
      </c>
      <c r="F132" s="2" t="s">
        <v>887</v>
      </c>
      <c r="G132" s="6" t="n">
        <v>45859</v>
      </c>
      <c r="H132" s="7" t="s">
        <v>888</v>
      </c>
      <c r="I132" s="1" t="s">
        <v>1284</v>
      </c>
      <c r="J132" s="1" t="n">
        <v>296</v>
      </c>
      <c r="K132" s="2" t="s">
        <v>1285</v>
      </c>
      <c r="L132" s="2" t="s">
        <v>891</v>
      </c>
    </row>
    <row r="133" customFormat="false" ht="18.7" hidden="false" customHeight="true" outlineLevel="0" collapsed="false">
      <c r="A133" s="1" t="n">
        <v>132</v>
      </c>
      <c r="B133" s="2" t="s">
        <v>1286</v>
      </c>
      <c r="C133" s="2" t="s">
        <v>1283</v>
      </c>
      <c r="D133" s="2" t="s">
        <v>894</v>
      </c>
      <c r="E133" s="2" t="s">
        <v>939</v>
      </c>
      <c r="F133" s="2" t="s">
        <v>887</v>
      </c>
      <c r="G133" s="6" t="n">
        <v>45859</v>
      </c>
      <c r="H133" s="7" t="s">
        <v>888</v>
      </c>
      <c r="I133" s="1" t="s">
        <v>1284</v>
      </c>
      <c r="J133" s="1" t="n">
        <v>296</v>
      </c>
      <c r="K133" s="2" t="s">
        <v>1285</v>
      </c>
      <c r="L133" s="2" t="s">
        <v>891</v>
      </c>
    </row>
    <row r="134" customFormat="false" ht="18.7" hidden="false" customHeight="true" outlineLevel="0" collapsed="false">
      <c r="A134" s="1" t="n">
        <v>133</v>
      </c>
      <c r="B134" s="2" t="s">
        <v>1287</v>
      </c>
      <c r="C134" s="2" t="s">
        <v>1283</v>
      </c>
      <c r="D134" s="2" t="s">
        <v>894</v>
      </c>
      <c r="E134" s="2" t="s">
        <v>939</v>
      </c>
      <c r="F134" s="2" t="s">
        <v>887</v>
      </c>
      <c r="G134" s="6" t="n">
        <v>45859</v>
      </c>
      <c r="H134" s="7" t="s">
        <v>888</v>
      </c>
      <c r="I134" s="1" t="s">
        <v>1284</v>
      </c>
      <c r="J134" s="1" t="n">
        <v>296</v>
      </c>
      <c r="K134" s="2" t="s">
        <v>1285</v>
      </c>
      <c r="L134" s="2" t="s">
        <v>891</v>
      </c>
    </row>
    <row r="135" customFormat="false" ht="18.7" hidden="false" customHeight="true" outlineLevel="0" collapsed="false">
      <c r="A135" s="1" t="n">
        <v>134</v>
      </c>
      <c r="B135" s="2" t="s">
        <v>1288</v>
      </c>
      <c r="C135" s="2" t="s">
        <v>1289</v>
      </c>
      <c r="D135" s="2" t="s">
        <v>899</v>
      </c>
      <c r="E135" s="2" t="s">
        <v>939</v>
      </c>
      <c r="F135" s="2" t="s">
        <v>887</v>
      </c>
      <c r="G135" s="6" t="n">
        <v>45859</v>
      </c>
      <c r="H135" s="7" t="s">
        <v>888</v>
      </c>
      <c r="I135" s="1" t="s">
        <v>1284</v>
      </c>
      <c r="J135" s="1" t="n">
        <v>425</v>
      </c>
      <c r="K135" s="2" t="s">
        <v>1290</v>
      </c>
      <c r="L135" s="2" t="s">
        <v>891</v>
      </c>
    </row>
    <row r="136" customFormat="false" ht="18.7" hidden="false" customHeight="true" outlineLevel="0" collapsed="false">
      <c r="A136" s="1" t="n">
        <v>135</v>
      </c>
      <c r="B136" s="2" t="s">
        <v>1057</v>
      </c>
      <c r="C136" s="2" t="s">
        <v>1054</v>
      </c>
      <c r="D136" s="2" t="s">
        <v>899</v>
      </c>
      <c r="E136" s="2" t="s">
        <v>939</v>
      </c>
      <c r="F136" s="2" t="s">
        <v>887</v>
      </c>
      <c r="G136" s="6" t="n">
        <v>45859</v>
      </c>
      <c r="H136" s="7" t="s">
        <v>888</v>
      </c>
      <c r="I136" s="1" t="s">
        <v>1284</v>
      </c>
      <c r="J136" s="1" t="n">
        <v>749</v>
      </c>
      <c r="K136" s="2" t="s">
        <v>1056</v>
      </c>
      <c r="L136" s="2" t="s">
        <v>891</v>
      </c>
    </row>
    <row r="137" customFormat="false" ht="18.7" hidden="false" customHeight="true" outlineLevel="0" collapsed="false">
      <c r="A137" s="1" t="n">
        <v>136</v>
      </c>
      <c r="B137" s="2" t="s">
        <v>1291</v>
      </c>
      <c r="C137" s="2" t="s">
        <v>1292</v>
      </c>
      <c r="D137" s="2" t="s">
        <v>899</v>
      </c>
      <c r="E137" s="2" t="s">
        <v>939</v>
      </c>
      <c r="F137" s="2" t="s">
        <v>887</v>
      </c>
      <c r="G137" s="6" t="n">
        <v>45859</v>
      </c>
      <c r="H137" s="7" t="s">
        <v>906</v>
      </c>
      <c r="I137" s="1" t="s">
        <v>1293</v>
      </c>
      <c r="J137" s="1" t="n">
        <v>1426</v>
      </c>
      <c r="K137" s="2" t="s">
        <v>1294</v>
      </c>
      <c r="L137" s="2" t="s">
        <v>891</v>
      </c>
    </row>
    <row r="138" customFormat="false" ht="18.7" hidden="false" customHeight="true" outlineLevel="0" collapsed="false">
      <c r="A138" s="1" t="n">
        <v>137</v>
      </c>
      <c r="B138" s="2" t="s">
        <v>1295</v>
      </c>
      <c r="C138" s="2" t="s">
        <v>1296</v>
      </c>
      <c r="D138" s="2" t="s">
        <v>899</v>
      </c>
      <c r="F138" s="2" t="s">
        <v>887</v>
      </c>
      <c r="G138" s="6" t="n">
        <v>45859</v>
      </c>
      <c r="H138" s="7" t="s">
        <v>906</v>
      </c>
      <c r="I138" s="1" t="s">
        <v>1293</v>
      </c>
      <c r="J138" s="1" t="n">
        <v>531</v>
      </c>
      <c r="K138" s="2" t="s">
        <v>1297</v>
      </c>
      <c r="L138" s="2" t="s">
        <v>891</v>
      </c>
    </row>
    <row r="139" customFormat="false" ht="18.7" hidden="false" customHeight="true" outlineLevel="0" collapsed="false">
      <c r="A139" s="1" t="n">
        <v>138</v>
      </c>
      <c r="B139" s="2" t="s">
        <v>1298</v>
      </c>
      <c r="C139" s="2" t="s">
        <v>1299</v>
      </c>
      <c r="D139" s="2" t="s">
        <v>899</v>
      </c>
      <c r="E139" s="2" t="s">
        <v>939</v>
      </c>
      <c r="F139" s="2" t="s">
        <v>887</v>
      </c>
      <c r="G139" s="6" t="n">
        <v>45859</v>
      </c>
      <c r="H139" s="7" t="s">
        <v>906</v>
      </c>
      <c r="I139" s="1" t="s">
        <v>1293</v>
      </c>
      <c r="J139" s="1" t="n">
        <v>1723</v>
      </c>
      <c r="K139" s="2" t="s">
        <v>1300</v>
      </c>
      <c r="L139" s="2" t="s">
        <v>891</v>
      </c>
    </row>
    <row r="140" customFormat="false" ht="18.7" hidden="false" customHeight="true" outlineLevel="0" collapsed="false">
      <c r="A140" s="1" t="n">
        <v>139</v>
      </c>
      <c r="B140" s="2" t="s">
        <v>1301</v>
      </c>
      <c r="C140" s="2" t="s">
        <v>1296</v>
      </c>
      <c r="D140" s="2" t="s">
        <v>885</v>
      </c>
      <c r="E140" s="2" t="s">
        <v>939</v>
      </c>
      <c r="F140" s="2" t="s">
        <v>887</v>
      </c>
      <c r="G140" s="6" t="n">
        <v>45859</v>
      </c>
      <c r="H140" s="7" t="s">
        <v>1036</v>
      </c>
      <c r="I140" s="1" t="s">
        <v>1302</v>
      </c>
      <c r="J140" s="1" t="n">
        <v>531</v>
      </c>
      <c r="K140" s="2" t="s">
        <v>1297</v>
      </c>
      <c r="L140" s="2" t="s">
        <v>891</v>
      </c>
    </row>
    <row r="141" customFormat="false" ht="18.7" hidden="false" customHeight="true" outlineLevel="0" collapsed="false">
      <c r="A141" s="1" t="n">
        <v>140</v>
      </c>
      <c r="B141" s="2" t="s">
        <v>1303</v>
      </c>
      <c r="C141" s="2" t="s">
        <v>1304</v>
      </c>
      <c r="D141" s="2" t="s">
        <v>899</v>
      </c>
      <c r="E141" s="2" t="s">
        <v>1222</v>
      </c>
      <c r="F141" s="2" t="s">
        <v>1041</v>
      </c>
      <c r="G141" s="6" t="n">
        <v>45859</v>
      </c>
      <c r="H141" s="7" t="s">
        <v>1036</v>
      </c>
      <c r="I141" s="1" t="s">
        <v>1302</v>
      </c>
      <c r="J141" s="1" t="n">
        <v>451</v>
      </c>
      <c r="K141" s="2" t="s">
        <v>1305</v>
      </c>
      <c r="L141" s="2" t="s">
        <v>891</v>
      </c>
    </row>
    <row r="142" customFormat="false" ht="18.7" hidden="false" customHeight="true" outlineLevel="0" collapsed="false">
      <c r="A142" s="1" t="n">
        <v>141</v>
      </c>
      <c r="B142" s="2" t="s">
        <v>1306</v>
      </c>
      <c r="C142" s="2" t="s">
        <v>1304</v>
      </c>
      <c r="D142" s="2" t="s">
        <v>885</v>
      </c>
      <c r="E142" s="2" t="s">
        <v>1222</v>
      </c>
      <c r="F142" s="2" t="s">
        <v>1041</v>
      </c>
      <c r="G142" s="6" t="n">
        <v>45859</v>
      </c>
      <c r="H142" s="7" t="s">
        <v>1036</v>
      </c>
      <c r="I142" s="1" t="s">
        <v>1302</v>
      </c>
      <c r="J142" s="1" t="n">
        <v>451</v>
      </c>
      <c r="K142" s="2" t="s">
        <v>1305</v>
      </c>
      <c r="L142" s="2" t="s">
        <v>891</v>
      </c>
    </row>
    <row r="143" customFormat="false" ht="18.7" hidden="false" customHeight="true" outlineLevel="0" collapsed="false">
      <c r="A143" s="1" t="n">
        <v>142</v>
      </c>
      <c r="B143" s="2" t="s">
        <v>1307</v>
      </c>
      <c r="C143" s="2" t="s">
        <v>1308</v>
      </c>
      <c r="D143" s="2" t="s">
        <v>894</v>
      </c>
      <c r="E143" s="2" t="s">
        <v>927</v>
      </c>
      <c r="F143" s="2" t="s">
        <v>1041</v>
      </c>
      <c r="G143" s="6" t="n">
        <v>45859</v>
      </c>
      <c r="H143" s="7" t="s">
        <v>1211</v>
      </c>
      <c r="I143" s="1" t="s">
        <v>1309</v>
      </c>
      <c r="J143" s="1" t="n">
        <v>144</v>
      </c>
      <c r="K143" s="2" t="s">
        <v>1310</v>
      </c>
      <c r="L143" s="2" t="s">
        <v>891</v>
      </c>
    </row>
    <row r="144" customFormat="false" ht="18.7" hidden="false" customHeight="true" outlineLevel="0" collapsed="false">
      <c r="A144" s="1" t="n">
        <v>143</v>
      </c>
      <c r="B144" s="2" t="s">
        <v>1311</v>
      </c>
      <c r="C144" s="2" t="s">
        <v>1308</v>
      </c>
      <c r="D144" s="2" t="s">
        <v>894</v>
      </c>
      <c r="E144" s="2" t="s">
        <v>927</v>
      </c>
      <c r="F144" s="2" t="s">
        <v>1041</v>
      </c>
      <c r="G144" s="6" t="n">
        <v>45859</v>
      </c>
      <c r="H144" s="7" t="s">
        <v>1211</v>
      </c>
      <c r="I144" s="1" t="s">
        <v>1309</v>
      </c>
      <c r="J144" s="1" t="n">
        <v>144</v>
      </c>
      <c r="K144" s="2" t="s">
        <v>1310</v>
      </c>
      <c r="L144" s="2" t="s">
        <v>891</v>
      </c>
    </row>
    <row r="145" customFormat="false" ht="18.7" hidden="false" customHeight="true" outlineLevel="0" collapsed="false">
      <c r="A145" s="1" t="n">
        <v>144</v>
      </c>
      <c r="B145" s="2" t="s">
        <v>1312</v>
      </c>
      <c r="C145" s="2" t="s">
        <v>1308</v>
      </c>
      <c r="D145" s="2" t="s">
        <v>921</v>
      </c>
      <c r="E145" s="2" t="s">
        <v>927</v>
      </c>
      <c r="F145" s="2" t="s">
        <v>1041</v>
      </c>
      <c r="G145" s="6" t="n">
        <v>45859</v>
      </c>
      <c r="H145" s="7" t="s">
        <v>1211</v>
      </c>
      <c r="I145" s="1" t="s">
        <v>1309</v>
      </c>
      <c r="J145" s="1" t="n">
        <v>144</v>
      </c>
      <c r="K145" s="2" t="s">
        <v>1310</v>
      </c>
      <c r="L145" s="2" t="s">
        <v>891</v>
      </c>
    </row>
    <row r="146" customFormat="false" ht="18.7" hidden="false" customHeight="true" outlineLevel="0" collapsed="false">
      <c r="A146" s="1" t="n">
        <v>145</v>
      </c>
      <c r="B146" s="2" t="s">
        <v>1313</v>
      </c>
      <c r="C146" s="2" t="s">
        <v>1308</v>
      </c>
      <c r="D146" s="2" t="s">
        <v>885</v>
      </c>
      <c r="E146" s="2" t="s">
        <v>927</v>
      </c>
      <c r="F146" s="2" t="s">
        <v>1041</v>
      </c>
      <c r="G146" s="6" t="n">
        <v>45859</v>
      </c>
      <c r="H146" s="7" t="s">
        <v>1211</v>
      </c>
      <c r="I146" s="1" t="s">
        <v>1309</v>
      </c>
      <c r="J146" s="1" t="n">
        <v>144</v>
      </c>
      <c r="K146" s="2" t="s">
        <v>1310</v>
      </c>
      <c r="L146" s="2" t="s">
        <v>891</v>
      </c>
    </row>
    <row r="147" customFormat="false" ht="18.7" hidden="false" customHeight="true" outlineLevel="0" collapsed="false">
      <c r="A147" s="1" t="n">
        <v>146</v>
      </c>
      <c r="B147" s="2" t="s">
        <v>1314</v>
      </c>
      <c r="C147" s="2" t="s">
        <v>1308</v>
      </c>
      <c r="D147" s="2" t="s">
        <v>921</v>
      </c>
      <c r="E147" s="2" t="s">
        <v>927</v>
      </c>
      <c r="F147" s="2" t="s">
        <v>1041</v>
      </c>
      <c r="G147" s="6" t="n">
        <v>45859</v>
      </c>
      <c r="H147" s="7" t="s">
        <v>1211</v>
      </c>
      <c r="I147" s="1" t="s">
        <v>1309</v>
      </c>
      <c r="J147" s="1" t="n">
        <v>144</v>
      </c>
      <c r="K147" s="2" t="s">
        <v>1310</v>
      </c>
      <c r="L147" s="2" t="s">
        <v>891</v>
      </c>
    </row>
    <row r="148" customFormat="false" ht="18.7" hidden="false" customHeight="true" outlineLevel="0" collapsed="false">
      <c r="A148" s="1" t="n">
        <v>147</v>
      </c>
      <c r="B148" s="2" t="s">
        <v>1315</v>
      </c>
      <c r="C148" s="2" t="s">
        <v>1316</v>
      </c>
      <c r="D148" s="2" t="s">
        <v>894</v>
      </c>
      <c r="E148" s="2" t="s">
        <v>1210</v>
      </c>
      <c r="F148" s="2" t="s">
        <v>1041</v>
      </c>
      <c r="G148" s="6" t="n">
        <v>45859</v>
      </c>
      <c r="H148" s="7" t="s">
        <v>929</v>
      </c>
      <c r="I148" s="1" t="s">
        <v>1317</v>
      </c>
      <c r="J148" s="1" t="n">
        <v>727</v>
      </c>
      <c r="K148" s="2" t="s">
        <v>1318</v>
      </c>
      <c r="L148" s="2" t="s">
        <v>891</v>
      </c>
    </row>
    <row r="149" customFormat="false" ht="18.7" hidden="false" customHeight="true" outlineLevel="0" collapsed="false">
      <c r="A149" s="1" t="n">
        <v>148</v>
      </c>
      <c r="B149" s="2" t="s">
        <v>1319</v>
      </c>
      <c r="C149" s="2" t="s">
        <v>1316</v>
      </c>
      <c r="D149" s="2" t="s">
        <v>885</v>
      </c>
      <c r="E149" s="2" t="s">
        <v>1210</v>
      </c>
      <c r="F149" s="2" t="s">
        <v>1041</v>
      </c>
      <c r="G149" s="6" t="n">
        <v>45859</v>
      </c>
      <c r="H149" s="7" t="s">
        <v>929</v>
      </c>
      <c r="I149" s="1" t="s">
        <v>1317</v>
      </c>
      <c r="J149" s="1" t="n">
        <v>727</v>
      </c>
      <c r="K149" s="2" t="s">
        <v>1318</v>
      </c>
      <c r="L149" s="2" t="s">
        <v>891</v>
      </c>
    </row>
    <row r="150" customFormat="false" ht="18.7" hidden="false" customHeight="true" outlineLevel="0" collapsed="false">
      <c r="A150" s="1" t="n">
        <v>149</v>
      </c>
      <c r="B150" s="2" t="s">
        <v>1320</v>
      </c>
      <c r="C150" s="2" t="s">
        <v>1321</v>
      </c>
      <c r="D150" s="2" t="s">
        <v>921</v>
      </c>
      <c r="E150" s="2" t="s">
        <v>1210</v>
      </c>
      <c r="F150" s="2" t="s">
        <v>1041</v>
      </c>
      <c r="G150" s="6" t="n">
        <v>45859</v>
      </c>
      <c r="H150" s="7" t="s">
        <v>1322</v>
      </c>
      <c r="I150" s="1" t="s">
        <v>1323</v>
      </c>
      <c r="J150" s="1" t="n">
        <v>1603</v>
      </c>
      <c r="K150" s="2" t="s">
        <v>1324</v>
      </c>
      <c r="L150" s="2" t="s">
        <v>891</v>
      </c>
    </row>
    <row r="151" customFormat="false" ht="18.7" hidden="false" customHeight="true" outlineLevel="0" collapsed="false">
      <c r="A151" s="1" t="n">
        <v>150</v>
      </c>
      <c r="B151" s="2" t="s">
        <v>1325</v>
      </c>
      <c r="C151" s="2" t="s">
        <v>1326</v>
      </c>
      <c r="D151" s="2" t="s">
        <v>885</v>
      </c>
      <c r="E151" s="2" t="s">
        <v>1222</v>
      </c>
      <c r="F151" s="2" t="s">
        <v>1041</v>
      </c>
      <c r="G151" s="6" t="n">
        <v>45859</v>
      </c>
      <c r="H151" s="7" t="s">
        <v>944</v>
      </c>
      <c r="I151" s="1" t="s">
        <v>1327</v>
      </c>
      <c r="J151" s="1" t="n">
        <v>388</v>
      </c>
      <c r="K151" s="2" t="s">
        <v>1328</v>
      </c>
      <c r="L151" s="2" t="s">
        <v>891</v>
      </c>
    </row>
    <row r="152" customFormat="false" ht="18.7" hidden="false" customHeight="true" outlineLevel="0" collapsed="false">
      <c r="A152" s="1" t="n">
        <v>151</v>
      </c>
      <c r="B152" s="2" t="s">
        <v>1329</v>
      </c>
      <c r="C152" s="2" t="s">
        <v>1330</v>
      </c>
      <c r="D152" s="2" t="s">
        <v>997</v>
      </c>
      <c r="E152" s="2" t="s">
        <v>1030</v>
      </c>
      <c r="F152" s="2" t="s">
        <v>989</v>
      </c>
      <c r="G152" s="6" t="n">
        <v>45859</v>
      </c>
      <c r="H152" s="7" t="s">
        <v>944</v>
      </c>
      <c r="I152" s="1" t="s">
        <v>1327</v>
      </c>
      <c r="J152" s="1" t="n">
        <v>704</v>
      </c>
      <c r="K152" s="2" t="s">
        <v>1331</v>
      </c>
      <c r="L152" s="2" t="s">
        <v>891</v>
      </c>
    </row>
    <row r="153" customFormat="false" ht="18.7" hidden="false" customHeight="true" outlineLevel="0" collapsed="false">
      <c r="A153" s="1" t="n">
        <v>152</v>
      </c>
      <c r="B153" s="2" t="s">
        <v>1332</v>
      </c>
      <c r="C153" s="2" t="s">
        <v>1326</v>
      </c>
      <c r="D153" s="2" t="s">
        <v>894</v>
      </c>
      <c r="E153" s="2" t="s">
        <v>1222</v>
      </c>
      <c r="F153" s="2" t="s">
        <v>1041</v>
      </c>
      <c r="G153" s="6" t="n">
        <v>45859</v>
      </c>
      <c r="H153" s="7" t="s">
        <v>944</v>
      </c>
      <c r="I153" s="1" t="s">
        <v>1327</v>
      </c>
      <c r="J153" s="1" t="n">
        <v>388</v>
      </c>
      <c r="K153" s="2" t="s">
        <v>1328</v>
      </c>
      <c r="L153" s="2" t="s">
        <v>891</v>
      </c>
    </row>
    <row r="154" customFormat="false" ht="18.7" hidden="false" customHeight="true" outlineLevel="0" collapsed="false">
      <c r="A154" s="1" t="n">
        <v>153</v>
      </c>
      <c r="B154" s="2" t="s">
        <v>1333</v>
      </c>
      <c r="C154" s="2" t="s">
        <v>1334</v>
      </c>
      <c r="D154" s="2" t="s">
        <v>921</v>
      </c>
      <c r="E154" s="2" t="s">
        <v>1222</v>
      </c>
      <c r="F154" s="2" t="s">
        <v>1041</v>
      </c>
      <c r="G154" s="6" t="n">
        <v>45859</v>
      </c>
      <c r="H154" s="7" t="s">
        <v>944</v>
      </c>
      <c r="I154" s="1" t="s">
        <v>1327</v>
      </c>
      <c r="J154" s="1" t="n">
        <v>1470</v>
      </c>
      <c r="K154" s="2" t="s">
        <v>1335</v>
      </c>
      <c r="L154" s="2" t="s">
        <v>891</v>
      </c>
    </row>
    <row r="155" customFormat="false" ht="18.7" hidden="false" customHeight="true" outlineLevel="0" collapsed="false">
      <c r="A155" s="1" t="n">
        <v>154</v>
      </c>
      <c r="B155" s="2" t="s">
        <v>1336</v>
      </c>
      <c r="C155" s="2" t="s">
        <v>1337</v>
      </c>
      <c r="D155" s="2" t="s">
        <v>997</v>
      </c>
      <c r="E155" s="2" t="s">
        <v>1338</v>
      </c>
      <c r="F155" s="2" t="s">
        <v>989</v>
      </c>
      <c r="G155" s="6" t="n">
        <v>45860</v>
      </c>
      <c r="H155" s="7" t="s">
        <v>929</v>
      </c>
      <c r="I155" s="1" t="s">
        <v>1339</v>
      </c>
      <c r="J155" s="1" t="n">
        <v>34</v>
      </c>
      <c r="K155" s="2" t="s">
        <v>1340</v>
      </c>
      <c r="L155" s="2" t="s">
        <v>891</v>
      </c>
    </row>
    <row r="156" customFormat="false" ht="18.7" hidden="false" customHeight="true" outlineLevel="0" collapsed="false">
      <c r="A156" s="1" t="n">
        <v>155</v>
      </c>
      <c r="B156" s="2" t="s">
        <v>1301</v>
      </c>
      <c r="C156" s="2" t="s">
        <v>1296</v>
      </c>
      <c r="D156" s="2" t="s">
        <v>885</v>
      </c>
      <c r="E156" s="2" t="s">
        <v>1100</v>
      </c>
      <c r="F156" s="2" t="s">
        <v>1060</v>
      </c>
      <c r="G156" s="6" t="n">
        <v>45861</v>
      </c>
      <c r="H156" s="7" t="s">
        <v>1341</v>
      </c>
      <c r="I156" s="1" t="s">
        <v>1342</v>
      </c>
      <c r="J156" s="1" t="n">
        <v>531</v>
      </c>
      <c r="K156" s="2" t="s">
        <v>1297</v>
      </c>
      <c r="L156" s="2" t="s">
        <v>891</v>
      </c>
    </row>
    <row r="157" customFormat="false" ht="18.7" hidden="false" customHeight="true" outlineLevel="0" collapsed="false">
      <c r="A157" s="1" t="n">
        <v>156</v>
      </c>
      <c r="B157" s="2" t="s">
        <v>1295</v>
      </c>
      <c r="C157" s="2" t="s">
        <v>1296</v>
      </c>
      <c r="D157" s="2" t="s">
        <v>949</v>
      </c>
      <c r="E157" s="2" t="s">
        <v>1100</v>
      </c>
      <c r="F157" s="2" t="s">
        <v>1060</v>
      </c>
      <c r="G157" s="6" t="n">
        <v>45861</v>
      </c>
      <c r="H157" s="7" t="s">
        <v>1341</v>
      </c>
      <c r="I157" s="1" t="s">
        <v>1342</v>
      </c>
      <c r="J157" s="1" t="n">
        <v>531</v>
      </c>
      <c r="K157" s="2" t="s">
        <v>1297</v>
      </c>
      <c r="L157" s="2" t="s">
        <v>891</v>
      </c>
    </row>
    <row r="158" customFormat="false" ht="18.7" hidden="false" customHeight="true" outlineLevel="0" collapsed="false">
      <c r="A158" s="1" t="n">
        <v>157</v>
      </c>
      <c r="B158" s="2" t="s">
        <v>1343</v>
      </c>
      <c r="C158" s="2" t="s">
        <v>1344</v>
      </c>
      <c r="D158" s="2" t="s">
        <v>921</v>
      </c>
      <c r="E158" s="2" t="s">
        <v>1222</v>
      </c>
      <c r="F158" s="2" t="s">
        <v>1041</v>
      </c>
      <c r="G158" s="6" t="n">
        <v>45861</v>
      </c>
      <c r="H158" s="7" t="s">
        <v>1345</v>
      </c>
      <c r="I158" s="1" t="s">
        <v>1346</v>
      </c>
      <c r="J158" s="1" t="n">
        <v>814</v>
      </c>
      <c r="K158" s="2" t="s">
        <v>1347</v>
      </c>
      <c r="L158" s="2" t="s">
        <v>891</v>
      </c>
    </row>
    <row r="159" customFormat="false" ht="18.7" hidden="false" customHeight="true" outlineLevel="0" collapsed="false">
      <c r="A159" s="1" t="n">
        <v>158</v>
      </c>
      <c r="B159" s="2" t="s">
        <v>1348</v>
      </c>
      <c r="C159" s="2" t="s">
        <v>1349</v>
      </c>
      <c r="D159" s="2" t="s">
        <v>1189</v>
      </c>
      <c r="E159" s="2" t="s">
        <v>1190</v>
      </c>
      <c r="F159" s="2" t="s">
        <v>1060</v>
      </c>
      <c r="G159" s="6" t="n">
        <v>45861</v>
      </c>
      <c r="H159" s="7" t="s">
        <v>1149</v>
      </c>
      <c r="I159" s="1" t="s">
        <v>1350</v>
      </c>
      <c r="J159" s="1" t="n">
        <v>260</v>
      </c>
      <c r="K159" s="2" t="s">
        <v>1351</v>
      </c>
      <c r="L159" s="2" t="s">
        <v>891</v>
      </c>
    </row>
    <row r="160" customFormat="false" ht="18.7" hidden="false" customHeight="true" outlineLevel="0" collapsed="false">
      <c r="A160" s="1" t="n">
        <v>159</v>
      </c>
      <c r="B160" s="2" t="s">
        <v>1352</v>
      </c>
      <c r="C160" s="2" t="s">
        <v>1349</v>
      </c>
      <c r="D160" s="2" t="s">
        <v>921</v>
      </c>
      <c r="E160" s="2" t="s">
        <v>1190</v>
      </c>
      <c r="F160" s="2" t="s">
        <v>1060</v>
      </c>
      <c r="G160" s="6" t="n">
        <v>45861</v>
      </c>
      <c r="H160" s="7" t="s">
        <v>1149</v>
      </c>
      <c r="I160" s="1" t="s">
        <v>1350</v>
      </c>
      <c r="J160" s="1" t="n">
        <v>260</v>
      </c>
      <c r="K160" s="2" t="s">
        <v>1351</v>
      </c>
      <c r="L160" s="2" t="s">
        <v>891</v>
      </c>
    </row>
    <row r="161" customFormat="false" ht="18.7" hidden="false" customHeight="true" outlineLevel="0" collapsed="false">
      <c r="A161" s="1" t="n">
        <v>160</v>
      </c>
      <c r="B161" s="2" t="s">
        <v>1353</v>
      </c>
      <c r="C161" s="2" t="s">
        <v>1354</v>
      </c>
      <c r="D161" s="2" t="s">
        <v>894</v>
      </c>
      <c r="E161" s="2" t="s">
        <v>979</v>
      </c>
      <c r="F161" s="2" t="s">
        <v>1094</v>
      </c>
      <c r="G161" s="6" t="n">
        <v>45862</v>
      </c>
      <c r="H161" s="7" t="s">
        <v>929</v>
      </c>
      <c r="I161" s="1" t="s">
        <v>1355</v>
      </c>
      <c r="J161" s="1" t="n">
        <v>886</v>
      </c>
      <c r="K161" s="2" t="s">
        <v>1356</v>
      </c>
      <c r="L161" s="2" t="s">
        <v>891</v>
      </c>
    </row>
    <row r="162" customFormat="false" ht="18.7" hidden="false" customHeight="true" outlineLevel="0" collapsed="false">
      <c r="A162" s="1" t="n">
        <v>161</v>
      </c>
      <c r="B162" s="2" t="s">
        <v>1357</v>
      </c>
      <c r="C162" s="2" t="s">
        <v>1358</v>
      </c>
      <c r="D162" s="2" t="s">
        <v>921</v>
      </c>
      <c r="E162" s="2" t="s">
        <v>979</v>
      </c>
      <c r="F162" s="2" t="s">
        <v>1041</v>
      </c>
      <c r="G162" s="6" t="n">
        <v>45863</v>
      </c>
      <c r="H162" s="7" t="s">
        <v>966</v>
      </c>
      <c r="I162" s="1" t="s">
        <v>1359</v>
      </c>
      <c r="J162" s="1" t="n">
        <v>764</v>
      </c>
      <c r="K162" s="2" t="s">
        <v>1360</v>
      </c>
      <c r="L162" s="2" t="s">
        <v>891</v>
      </c>
    </row>
    <row r="163" customFormat="false" ht="18.7" hidden="false" customHeight="true" outlineLevel="0" collapsed="false">
      <c r="A163" s="1" t="n">
        <v>162</v>
      </c>
      <c r="B163" s="2" t="s">
        <v>1361</v>
      </c>
      <c r="C163" s="2" t="s">
        <v>1059</v>
      </c>
      <c r="D163" s="2" t="s">
        <v>885</v>
      </c>
      <c r="E163" s="2" t="s">
        <v>1100</v>
      </c>
      <c r="F163" s="2" t="s">
        <v>887</v>
      </c>
      <c r="G163" s="6" t="n">
        <v>45866</v>
      </c>
      <c r="H163" s="7" t="s">
        <v>888</v>
      </c>
      <c r="I163" s="1" t="s">
        <v>1362</v>
      </c>
      <c r="J163" s="1" t="n">
        <v>384</v>
      </c>
      <c r="K163" s="2" t="s">
        <v>1062</v>
      </c>
      <c r="L163" s="2" t="s">
        <v>891</v>
      </c>
    </row>
    <row r="164" customFormat="false" ht="18.7" hidden="false" customHeight="true" outlineLevel="0" collapsed="false">
      <c r="A164" s="1" t="n">
        <v>163</v>
      </c>
      <c r="B164" s="2" t="s">
        <v>1058</v>
      </c>
      <c r="C164" s="2" t="s">
        <v>1059</v>
      </c>
      <c r="D164" s="2" t="s">
        <v>885</v>
      </c>
      <c r="E164" s="2" t="s">
        <v>1100</v>
      </c>
      <c r="F164" s="2" t="s">
        <v>887</v>
      </c>
      <c r="G164" s="6" t="n">
        <v>45866</v>
      </c>
      <c r="H164" s="7" t="s">
        <v>888</v>
      </c>
      <c r="I164" s="1" t="s">
        <v>1362</v>
      </c>
      <c r="J164" s="1" t="n">
        <v>384</v>
      </c>
      <c r="K164" s="2" t="s">
        <v>1062</v>
      </c>
      <c r="L164" s="2" t="s">
        <v>891</v>
      </c>
    </row>
    <row r="165" customFormat="false" ht="18.7" hidden="false" customHeight="true" outlineLevel="0" collapsed="false">
      <c r="A165" s="1" t="n">
        <v>164</v>
      </c>
      <c r="B165" s="2" t="s">
        <v>1363</v>
      </c>
      <c r="C165" s="2" t="s">
        <v>1364</v>
      </c>
      <c r="D165" s="2" t="s">
        <v>921</v>
      </c>
      <c r="E165" s="2" t="s">
        <v>1100</v>
      </c>
      <c r="F165" s="2" t="s">
        <v>887</v>
      </c>
      <c r="G165" s="6" t="n">
        <v>45866</v>
      </c>
      <c r="H165" s="7" t="s">
        <v>1036</v>
      </c>
      <c r="I165" s="1" t="s">
        <v>1365</v>
      </c>
      <c r="J165" s="1" t="n">
        <v>45</v>
      </c>
      <c r="K165" s="2" t="s">
        <v>1366</v>
      </c>
      <c r="L165" s="2" t="s">
        <v>891</v>
      </c>
    </row>
    <row r="166" customFormat="false" ht="18.7" hidden="false" customHeight="true" outlineLevel="0" collapsed="false">
      <c r="A166" s="1" t="n">
        <v>165</v>
      </c>
      <c r="B166" s="2" t="s">
        <v>1367</v>
      </c>
      <c r="C166" s="2" t="s">
        <v>1368</v>
      </c>
      <c r="D166" s="2" t="s">
        <v>949</v>
      </c>
      <c r="E166" s="2" t="s">
        <v>904</v>
      </c>
      <c r="F166" s="2" t="s">
        <v>1060</v>
      </c>
      <c r="G166" s="6" t="n">
        <v>45866</v>
      </c>
      <c r="H166" s="7" t="s">
        <v>929</v>
      </c>
      <c r="I166" s="1" t="s">
        <v>1369</v>
      </c>
      <c r="J166" s="1" t="n">
        <v>189</v>
      </c>
      <c r="K166" s="2" t="s">
        <v>1370</v>
      </c>
      <c r="L166" s="2" t="s">
        <v>891</v>
      </c>
    </row>
    <row r="167" customFormat="false" ht="18.7" hidden="false" customHeight="true" outlineLevel="0" collapsed="false">
      <c r="A167" s="1" t="n">
        <v>166</v>
      </c>
      <c r="B167" s="2" t="s">
        <v>1371</v>
      </c>
      <c r="C167" s="2" t="s">
        <v>1368</v>
      </c>
      <c r="D167" s="2" t="s">
        <v>949</v>
      </c>
      <c r="E167" s="2" t="s">
        <v>904</v>
      </c>
      <c r="F167" s="2" t="s">
        <v>1060</v>
      </c>
      <c r="G167" s="6" t="n">
        <v>45866</v>
      </c>
      <c r="H167" s="7" t="s">
        <v>929</v>
      </c>
      <c r="I167" s="1" t="s">
        <v>1369</v>
      </c>
      <c r="J167" s="1" t="n">
        <v>189</v>
      </c>
      <c r="K167" s="2" t="s">
        <v>1370</v>
      </c>
      <c r="L167" s="2" t="s">
        <v>891</v>
      </c>
    </row>
    <row r="168" customFormat="false" ht="18.7" hidden="false" customHeight="true" outlineLevel="0" collapsed="false">
      <c r="A168" s="1" t="n">
        <v>167</v>
      </c>
      <c r="B168" s="2" t="s">
        <v>1372</v>
      </c>
      <c r="C168" s="2" t="s">
        <v>1368</v>
      </c>
      <c r="D168" s="2" t="s">
        <v>949</v>
      </c>
      <c r="E168" s="2" t="s">
        <v>904</v>
      </c>
      <c r="F168" s="2" t="s">
        <v>1060</v>
      </c>
      <c r="G168" s="6" t="n">
        <v>45866</v>
      </c>
      <c r="H168" s="7" t="s">
        <v>929</v>
      </c>
      <c r="I168" s="1" t="s">
        <v>1369</v>
      </c>
      <c r="J168" s="1" t="n">
        <v>189</v>
      </c>
      <c r="K168" s="2" t="s">
        <v>1370</v>
      </c>
      <c r="L168" s="2" t="s">
        <v>891</v>
      </c>
    </row>
    <row r="169" customFormat="false" ht="18.7" hidden="false" customHeight="true" outlineLevel="0" collapsed="false">
      <c r="A169" s="1" t="n">
        <v>168</v>
      </c>
      <c r="B169" s="2" t="s">
        <v>1373</v>
      </c>
      <c r="C169" s="2" t="s">
        <v>1374</v>
      </c>
      <c r="D169" s="2" t="s">
        <v>1195</v>
      </c>
      <c r="E169" s="2" t="s">
        <v>1190</v>
      </c>
      <c r="F169" s="2" t="s">
        <v>1060</v>
      </c>
      <c r="G169" s="6" t="n">
        <v>45866</v>
      </c>
      <c r="H169" s="7" t="s">
        <v>944</v>
      </c>
      <c r="I169" s="1" t="s">
        <v>1375</v>
      </c>
      <c r="J169" s="1" t="n">
        <v>682</v>
      </c>
      <c r="K169" s="2" t="s">
        <v>1376</v>
      </c>
      <c r="L169" s="2" t="s">
        <v>891</v>
      </c>
    </row>
    <row r="170" customFormat="false" ht="18.7" hidden="false" customHeight="true" outlineLevel="0" collapsed="false">
      <c r="A170" s="1" t="n">
        <v>169</v>
      </c>
      <c r="B170" s="2" t="s">
        <v>1377</v>
      </c>
      <c r="C170" s="2" t="s">
        <v>1374</v>
      </c>
      <c r="D170" s="2" t="s">
        <v>1195</v>
      </c>
      <c r="E170" s="2" t="s">
        <v>1190</v>
      </c>
      <c r="F170" s="2" t="s">
        <v>1060</v>
      </c>
      <c r="G170" s="6" t="n">
        <v>45866</v>
      </c>
      <c r="H170" s="7" t="s">
        <v>944</v>
      </c>
      <c r="I170" s="1" t="s">
        <v>1375</v>
      </c>
      <c r="J170" s="1" t="n">
        <v>682</v>
      </c>
      <c r="K170" s="2" t="s">
        <v>1376</v>
      </c>
      <c r="L170" s="2" t="s">
        <v>891</v>
      </c>
    </row>
    <row r="171" customFormat="false" ht="18.7" hidden="false" customHeight="true" outlineLevel="0" collapsed="false">
      <c r="A171" s="1" t="n">
        <v>170</v>
      </c>
      <c r="B171" s="2" t="s">
        <v>1378</v>
      </c>
      <c r="C171" s="2" t="s">
        <v>1379</v>
      </c>
      <c r="D171" s="2" t="s">
        <v>921</v>
      </c>
      <c r="E171" s="2" t="s">
        <v>950</v>
      </c>
      <c r="F171" s="2" t="s">
        <v>1041</v>
      </c>
      <c r="G171" s="6" t="n">
        <v>45867</v>
      </c>
      <c r="H171" s="7" t="s">
        <v>888</v>
      </c>
      <c r="I171" s="1" t="s">
        <v>1380</v>
      </c>
      <c r="J171" s="1" t="n">
        <v>1021</v>
      </c>
      <c r="K171" s="2" t="s">
        <v>1381</v>
      </c>
      <c r="L171" s="2" t="s">
        <v>891</v>
      </c>
    </row>
    <row r="172" customFormat="false" ht="18.7" hidden="false" customHeight="true" outlineLevel="0" collapsed="false">
      <c r="A172" s="1" t="n">
        <v>171</v>
      </c>
      <c r="B172" s="2" t="s">
        <v>1382</v>
      </c>
      <c r="C172" s="2" t="s">
        <v>1383</v>
      </c>
      <c r="D172" s="2" t="s">
        <v>1253</v>
      </c>
      <c r="E172" s="2" t="s">
        <v>917</v>
      </c>
      <c r="F172" s="2" t="s">
        <v>1041</v>
      </c>
      <c r="G172" s="6" t="n">
        <v>45867</v>
      </c>
      <c r="H172" s="7" t="s">
        <v>966</v>
      </c>
      <c r="I172" s="1" t="s">
        <v>1384</v>
      </c>
      <c r="J172" s="1" t="n">
        <v>1230</v>
      </c>
      <c r="K172" s="2" t="s">
        <v>1385</v>
      </c>
      <c r="L172" s="2" t="s">
        <v>891</v>
      </c>
    </row>
    <row r="173" customFormat="false" ht="18.7" hidden="false" customHeight="true" outlineLevel="0" collapsed="false">
      <c r="A173" s="1" t="n">
        <v>172</v>
      </c>
      <c r="B173" s="2" t="s">
        <v>1386</v>
      </c>
      <c r="C173" s="2" t="s">
        <v>1387</v>
      </c>
      <c r="D173" s="2" t="s">
        <v>885</v>
      </c>
      <c r="E173" s="2" t="s">
        <v>950</v>
      </c>
      <c r="F173" s="2" t="s">
        <v>1041</v>
      </c>
      <c r="G173" s="6" t="n">
        <v>45867</v>
      </c>
      <c r="H173" s="7" t="s">
        <v>1345</v>
      </c>
      <c r="I173" s="1" t="s">
        <v>1388</v>
      </c>
      <c r="J173" s="1" t="n">
        <v>32</v>
      </c>
      <c r="K173" s="2" t="s">
        <v>1389</v>
      </c>
      <c r="L173" s="2" t="s">
        <v>891</v>
      </c>
    </row>
    <row r="174" customFormat="false" ht="18.7" hidden="false" customHeight="true" outlineLevel="0" collapsed="false">
      <c r="A174" s="1" t="n">
        <v>173</v>
      </c>
      <c r="B174" s="2" t="s">
        <v>1390</v>
      </c>
      <c r="C174" s="2" t="s">
        <v>1391</v>
      </c>
      <c r="D174" s="2" t="s">
        <v>894</v>
      </c>
      <c r="E174" s="2" t="s">
        <v>950</v>
      </c>
      <c r="F174" s="2" t="s">
        <v>1041</v>
      </c>
      <c r="G174" s="6" t="n">
        <v>45867</v>
      </c>
      <c r="H174" s="7" t="s">
        <v>1345</v>
      </c>
      <c r="I174" s="1" t="s">
        <v>1388</v>
      </c>
      <c r="J174" s="1" t="n">
        <v>32</v>
      </c>
      <c r="K174" s="2" t="s">
        <v>1389</v>
      </c>
      <c r="L174" s="2" t="s">
        <v>891</v>
      </c>
    </row>
    <row r="175" customFormat="false" ht="18.7" hidden="false" customHeight="true" outlineLevel="0" collapsed="false">
      <c r="A175" s="1" t="n">
        <v>174</v>
      </c>
      <c r="B175" s="2" t="s">
        <v>1392</v>
      </c>
      <c r="C175" s="2" t="s">
        <v>1391</v>
      </c>
      <c r="D175" s="2" t="s">
        <v>921</v>
      </c>
      <c r="E175" s="2" t="s">
        <v>950</v>
      </c>
      <c r="F175" s="2" t="s">
        <v>1041</v>
      </c>
      <c r="G175" s="6" t="n">
        <v>45867</v>
      </c>
      <c r="H175" s="7" t="s">
        <v>1345</v>
      </c>
      <c r="I175" s="1" t="s">
        <v>1388</v>
      </c>
      <c r="J175" s="1" t="n">
        <v>32</v>
      </c>
      <c r="K175" s="2" t="s">
        <v>1389</v>
      </c>
      <c r="L175" s="2" t="s">
        <v>891</v>
      </c>
    </row>
    <row r="176" customFormat="false" ht="18.7" hidden="false" customHeight="true" outlineLevel="0" collapsed="false">
      <c r="A176" s="1" t="n">
        <v>175</v>
      </c>
      <c r="B176" s="2" t="s">
        <v>1393</v>
      </c>
      <c r="C176" s="2" t="s">
        <v>1391</v>
      </c>
      <c r="D176" s="2" t="s">
        <v>885</v>
      </c>
      <c r="E176" s="2" t="s">
        <v>950</v>
      </c>
      <c r="F176" s="2" t="s">
        <v>1041</v>
      </c>
      <c r="G176" s="6" t="n">
        <v>45867</v>
      </c>
      <c r="H176" s="7" t="s">
        <v>1345</v>
      </c>
      <c r="I176" s="1" t="s">
        <v>1388</v>
      </c>
      <c r="J176" s="1" t="n">
        <v>32</v>
      </c>
      <c r="K176" s="2" t="s">
        <v>1389</v>
      </c>
      <c r="L176" s="2" t="s">
        <v>891</v>
      </c>
    </row>
    <row r="177" customFormat="false" ht="18.7" hidden="false" customHeight="true" outlineLevel="0" collapsed="false">
      <c r="A177" s="1" t="n">
        <v>176</v>
      </c>
      <c r="B177" s="2" t="s">
        <v>1394</v>
      </c>
      <c r="C177" s="2" t="s">
        <v>1391</v>
      </c>
      <c r="D177" s="2" t="s">
        <v>885</v>
      </c>
      <c r="E177" s="2" t="s">
        <v>950</v>
      </c>
      <c r="F177" s="2" t="s">
        <v>1041</v>
      </c>
      <c r="G177" s="6" t="n">
        <v>45867</v>
      </c>
      <c r="H177" s="7" t="s">
        <v>1345</v>
      </c>
      <c r="I177" s="1" t="s">
        <v>1388</v>
      </c>
      <c r="J177" s="1" t="n">
        <v>32</v>
      </c>
      <c r="K177" s="2" t="s">
        <v>1389</v>
      </c>
      <c r="L177" s="2" t="s">
        <v>891</v>
      </c>
    </row>
    <row r="178" customFormat="false" ht="18.7" hidden="false" customHeight="true" outlineLevel="0" collapsed="false">
      <c r="A178" s="1" t="n">
        <v>177</v>
      </c>
      <c r="B178" s="2" t="s">
        <v>1395</v>
      </c>
      <c r="C178" s="2" t="s">
        <v>1396</v>
      </c>
      <c r="D178" s="2" t="s">
        <v>885</v>
      </c>
      <c r="E178" s="2" t="s">
        <v>1397</v>
      </c>
      <c r="F178" s="2" t="s">
        <v>1398</v>
      </c>
      <c r="G178" s="6" t="n">
        <v>45868</v>
      </c>
      <c r="H178" s="7" t="s">
        <v>929</v>
      </c>
      <c r="I178" s="1" t="s">
        <v>1399</v>
      </c>
      <c r="J178" s="1" t="n">
        <v>746</v>
      </c>
      <c r="K178" s="2" t="s">
        <v>1400</v>
      </c>
      <c r="L178" s="2" t="s">
        <v>891</v>
      </c>
    </row>
    <row r="179" customFormat="false" ht="18.7" hidden="false" customHeight="true" outlineLevel="0" collapsed="false">
      <c r="A179" s="1" t="n">
        <v>178</v>
      </c>
      <c r="B179" s="2" t="s">
        <v>1401</v>
      </c>
      <c r="C179" s="2" t="s">
        <v>1402</v>
      </c>
      <c r="D179" s="2" t="s">
        <v>949</v>
      </c>
      <c r="E179" s="2" t="s">
        <v>1397</v>
      </c>
      <c r="F179" s="2" t="s">
        <v>1014</v>
      </c>
      <c r="G179" s="6" t="n">
        <v>45869</v>
      </c>
      <c r="H179" s="7" t="s">
        <v>1015</v>
      </c>
      <c r="I179" s="1" t="s">
        <v>1403</v>
      </c>
      <c r="J179" s="1" t="n">
        <v>75</v>
      </c>
      <c r="K179" s="2" t="s">
        <v>1404</v>
      </c>
      <c r="L179" s="2" t="s">
        <v>891</v>
      </c>
    </row>
    <row r="180" customFormat="false" ht="18.7" hidden="false" customHeight="true" outlineLevel="0" collapsed="false">
      <c r="A180" s="1" t="n">
        <v>179</v>
      </c>
      <c r="B180" s="2" t="s">
        <v>1405</v>
      </c>
      <c r="C180" s="2" t="s">
        <v>1406</v>
      </c>
      <c r="D180" s="2" t="s">
        <v>997</v>
      </c>
      <c r="E180" s="2" t="s">
        <v>1030</v>
      </c>
      <c r="F180" s="2" t="s">
        <v>989</v>
      </c>
      <c r="G180" s="6" t="n">
        <v>45869</v>
      </c>
      <c r="H180" s="7" t="s">
        <v>906</v>
      </c>
      <c r="I180" s="1" t="s">
        <v>1407</v>
      </c>
      <c r="J180" s="1" t="n">
        <v>1013</v>
      </c>
      <c r="K180" s="2" t="s">
        <v>1408</v>
      </c>
      <c r="L180" s="2" t="s">
        <v>891</v>
      </c>
    </row>
    <row r="181" customFormat="false" ht="18.7" hidden="false" customHeight="true" outlineLevel="0" collapsed="false">
      <c r="A181" s="1" t="n">
        <v>180</v>
      </c>
      <c r="B181" s="2" t="s">
        <v>1409</v>
      </c>
      <c r="C181" s="2" t="s">
        <v>1410</v>
      </c>
      <c r="D181" s="2" t="s">
        <v>885</v>
      </c>
      <c r="E181" s="2" t="s">
        <v>1268</v>
      </c>
      <c r="F181" s="2" t="s">
        <v>1112</v>
      </c>
      <c r="G181" s="6" t="n">
        <v>45869</v>
      </c>
      <c r="H181" s="7" t="s">
        <v>1031</v>
      </c>
      <c r="I181" s="1" t="s">
        <v>1411</v>
      </c>
      <c r="J181" s="1" t="n">
        <v>111</v>
      </c>
      <c r="K181" s="2" t="s">
        <v>1412</v>
      </c>
      <c r="L181" s="2" t="s">
        <v>891</v>
      </c>
    </row>
    <row r="182" customFormat="false" ht="18.7" hidden="false" customHeight="true" outlineLevel="0" collapsed="false">
      <c r="A182" s="1" t="n">
        <v>181</v>
      </c>
      <c r="B182" s="2" t="s">
        <v>1413</v>
      </c>
      <c r="C182" s="2" t="s">
        <v>1414</v>
      </c>
      <c r="D182" s="2" t="s">
        <v>885</v>
      </c>
      <c r="E182" s="2" t="s">
        <v>1093</v>
      </c>
      <c r="F182" s="2" t="s">
        <v>1415</v>
      </c>
      <c r="G182" s="6" t="n">
        <v>45870</v>
      </c>
      <c r="H182" s="7" t="s">
        <v>966</v>
      </c>
      <c r="I182" s="1" t="s">
        <v>1416</v>
      </c>
      <c r="J182" s="1" t="n">
        <v>279</v>
      </c>
      <c r="K182" s="2" t="s">
        <v>1414</v>
      </c>
      <c r="L182" s="2" t="s">
        <v>891</v>
      </c>
    </row>
    <row r="183" customFormat="false" ht="18.7" hidden="false" customHeight="true" outlineLevel="0" collapsed="false">
      <c r="A183" s="1" t="n">
        <v>182</v>
      </c>
      <c r="B183" s="2" t="s">
        <v>1417</v>
      </c>
      <c r="C183" s="2" t="s">
        <v>1414</v>
      </c>
      <c r="D183" s="2" t="s">
        <v>885</v>
      </c>
      <c r="E183" s="2" t="s">
        <v>1093</v>
      </c>
      <c r="F183" s="2" t="s">
        <v>1415</v>
      </c>
      <c r="G183" s="6" t="n">
        <v>45870</v>
      </c>
      <c r="H183" s="7" t="s">
        <v>966</v>
      </c>
      <c r="I183" s="1" t="s">
        <v>1416</v>
      </c>
      <c r="J183" s="1" t="n">
        <v>279</v>
      </c>
      <c r="K183" s="2" t="s">
        <v>1414</v>
      </c>
      <c r="L183" s="2" t="s">
        <v>891</v>
      </c>
    </row>
    <row r="184" customFormat="false" ht="18.7" hidden="false" customHeight="true" outlineLevel="0" collapsed="false">
      <c r="A184" s="1" t="n">
        <v>183</v>
      </c>
      <c r="B184" s="2" t="s">
        <v>1418</v>
      </c>
      <c r="C184" s="2" t="s">
        <v>1414</v>
      </c>
      <c r="D184" s="2" t="s">
        <v>885</v>
      </c>
      <c r="E184" s="2" t="s">
        <v>1093</v>
      </c>
      <c r="F184" s="2" t="s">
        <v>1415</v>
      </c>
      <c r="G184" s="6" t="n">
        <v>45870</v>
      </c>
      <c r="H184" s="7" t="s">
        <v>966</v>
      </c>
      <c r="I184" s="1" t="s">
        <v>1416</v>
      </c>
      <c r="J184" s="1" t="n">
        <v>279</v>
      </c>
      <c r="K184" s="2" t="s">
        <v>1414</v>
      </c>
      <c r="L184" s="2" t="s">
        <v>891</v>
      </c>
    </row>
    <row r="185" customFormat="false" ht="18.7" hidden="false" customHeight="true" outlineLevel="0" collapsed="false">
      <c r="A185" s="1" t="n">
        <v>184</v>
      </c>
      <c r="B185" s="2" t="s">
        <v>1419</v>
      </c>
      <c r="C185" s="2" t="s">
        <v>1420</v>
      </c>
      <c r="D185" s="2" t="s">
        <v>949</v>
      </c>
      <c r="E185" s="2" t="s">
        <v>917</v>
      </c>
      <c r="F185" s="2" t="s">
        <v>1041</v>
      </c>
      <c r="G185" s="6" t="n">
        <v>45870</v>
      </c>
      <c r="H185" s="7" t="s">
        <v>1345</v>
      </c>
      <c r="I185" s="1" t="s">
        <v>1421</v>
      </c>
      <c r="J185" s="1" t="n">
        <v>586</v>
      </c>
      <c r="K185" s="2" t="s">
        <v>1422</v>
      </c>
      <c r="L185" s="2" t="s">
        <v>891</v>
      </c>
    </row>
    <row r="186" customFormat="false" ht="18.7" hidden="false" customHeight="true" outlineLevel="0" collapsed="false">
      <c r="A186" s="1" t="n">
        <v>185</v>
      </c>
      <c r="B186" s="2" t="s">
        <v>1423</v>
      </c>
      <c r="C186" s="2" t="s">
        <v>1424</v>
      </c>
      <c r="D186" s="2" t="s">
        <v>921</v>
      </c>
      <c r="E186" s="2" t="s">
        <v>1148</v>
      </c>
      <c r="F186" s="2" t="s">
        <v>1041</v>
      </c>
      <c r="G186" s="6" t="n">
        <v>45873</v>
      </c>
      <c r="H186" s="7" t="s">
        <v>1341</v>
      </c>
      <c r="I186" s="1" t="s">
        <v>1425</v>
      </c>
      <c r="J186" s="1" t="n">
        <v>835</v>
      </c>
      <c r="K186" s="2" t="s">
        <v>1424</v>
      </c>
      <c r="L186" s="2" t="s">
        <v>891</v>
      </c>
    </row>
    <row r="187" customFormat="false" ht="18.7" hidden="false" customHeight="true" outlineLevel="0" collapsed="false">
      <c r="A187" s="1" t="n">
        <v>186</v>
      </c>
      <c r="B187" s="2" t="s">
        <v>1426</v>
      </c>
      <c r="C187" s="2" t="s">
        <v>1427</v>
      </c>
      <c r="D187" s="2" t="s">
        <v>894</v>
      </c>
      <c r="E187" s="2" t="s">
        <v>950</v>
      </c>
      <c r="F187" s="2" t="s">
        <v>928</v>
      </c>
      <c r="G187" s="6" t="n">
        <v>45873</v>
      </c>
      <c r="H187" s="7" t="s">
        <v>966</v>
      </c>
      <c r="I187" s="1" t="s">
        <v>1428</v>
      </c>
      <c r="J187" s="1" t="n">
        <v>1277</v>
      </c>
      <c r="K187" s="2" t="s">
        <v>1429</v>
      </c>
      <c r="L187" s="2" t="s">
        <v>891</v>
      </c>
    </row>
    <row r="188" customFormat="false" ht="18.7" hidden="false" customHeight="true" outlineLevel="0" collapsed="false">
      <c r="A188" s="1" t="n">
        <v>187</v>
      </c>
      <c r="B188" s="2" t="s">
        <v>1430</v>
      </c>
      <c r="C188" s="2" t="s">
        <v>1431</v>
      </c>
      <c r="D188" s="2" t="s">
        <v>921</v>
      </c>
      <c r="E188" s="2" t="s">
        <v>927</v>
      </c>
      <c r="F188" s="2" t="s">
        <v>1041</v>
      </c>
      <c r="G188" s="6" t="n">
        <v>45873</v>
      </c>
      <c r="H188" s="7" t="s">
        <v>1432</v>
      </c>
      <c r="I188" s="1" t="s">
        <v>1433</v>
      </c>
      <c r="J188" s="1" t="n">
        <v>237</v>
      </c>
      <c r="K188" s="2" t="s">
        <v>1434</v>
      </c>
      <c r="L188" s="2" t="s">
        <v>891</v>
      </c>
    </row>
    <row r="189" customFormat="false" ht="18.7" hidden="false" customHeight="true" outlineLevel="0" collapsed="false">
      <c r="A189" s="1" t="n">
        <v>188</v>
      </c>
      <c r="B189" s="2" t="s">
        <v>1435</v>
      </c>
      <c r="C189" s="2" t="s">
        <v>1431</v>
      </c>
      <c r="D189" s="2" t="s">
        <v>921</v>
      </c>
      <c r="E189" s="2" t="s">
        <v>927</v>
      </c>
      <c r="F189" s="2" t="s">
        <v>1041</v>
      </c>
      <c r="G189" s="6" t="n">
        <v>45873</v>
      </c>
      <c r="H189" s="7" t="s">
        <v>1432</v>
      </c>
      <c r="I189" s="1" t="s">
        <v>1433</v>
      </c>
      <c r="J189" s="1" t="n">
        <v>237</v>
      </c>
      <c r="K189" s="2" t="s">
        <v>1434</v>
      </c>
      <c r="L189" s="2" t="s">
        <v>891</v>
      </c>
    </row>
    <row r="190" customFormat="false" ht="18.7" hidden="false" customHeight="true" outlineLevel="0" collapsed="false">
      <c r="A190" s="1" t="n">
        <v>189</v>
      </c>
      <c r="B190" s="2" t="s">
        <v>1436</v>
      </c>
      <c r="C190" s="2" t="s">
        <v>1431</v>
      </c>
      <c r="D190" s="2" t="s">
        <v>921</v>
      </c>
      <c r="E190" s="2" t="s">
        <v>927</v>
      </c>
      <c r="F190" s="2" t="s">
        <v>1041</v>
      </c>
      <c r="G190" s="6" t="n">
        <v>45873</v>
      </c>
      <c r="H190" s="7" t="s">
        <v>1432</v>
      </c>
      <c r="I190" s="1" t="s">
        <v>1433</v>
      </c>
      <c r="J190" s="1" t="n">
        <v>237</v>
      </c>
      <c r="K190" s="2" t="s">
        <v>1434</v>
      </c>
      <c r="L190" s="2" t="s">
        <v>891</v>
      </c>
    </row>
    <row r="191" customFormat="false" ht="18.7" hidden="false" customHeight="true" outlineLevel="0" collapsed="false">
      <c r="A191" s="1" t="n">
        <v>190</v>
      </c>
      <c r="B191" s="2" t="s">
        <v>1437</v>
      </c>
      <c r="C191" s="2" t="s">
        <v>1431</v>
      </c>
      <c r="D191" s="2" t="s">
        <v>921</v>
      </c>
      <c r="E191" s="2" t="s">
        <v>927</v>
      </c>
      <c r="F191" s="2" t="s">
        <v>1041</v>
      </c>
      <c r="G191" s="6" t="n">
        <v>45873</v>
      </c>
      <c r="H191" s="7" t="s">
        <v>1432</v>
      </c>
      <c r="I191" s="1" t="s">
        <v>1433</v>
      </c>
      <c r="J191" s="1" t="n">
        <v>237</v>
      </c>
      <c r="K191" s="2" t="s">
        <v>1434</v>
      </c>
      <c r="L191" s="2" t="s">
        <v>891</v>
      </c>
    </row>
    <row r="192" customFormat="false" ht="18.7" hidden="false" customHeight="true" outlineLevel="0" collapsed="false">
      <c r="A192" s="1" t="n">
        <v>191</v>
      </c>
      <c r="B192" s="2" t="s">
        <v>1438</v>
      </c>
      <c r="C192" s="2" t="s">
        <v>1439</v>
      </c>
      <c r="D192" s="2" t="s">
        <v>899</v>
      </c>
      <c r="E192" s="2" t="s">
        <v>1100</v>
      </c>
      <c r="F192" s="2" t="s">
        <v>887</v>
      </c>
      <c r="G192" s="6" t="n">
        <v>45873</v>
      </c>
      <c r="H192" s="7" t="s">
        <v>906</v>
      </c>
      <c r="I192" s="1" t="s">
        <v>1440</v>
      </c>
      <c r="J192" s="1" t="n">
        <v>1030</v>
      </c>
      <c r="K192" s="2" t="s">
        <v>1441</v>
      </c>
      <c r="L192" s="2" t="s">
        <v>891</v>
      </c>
    </row>
    <row r="193" customFormat="false" ht="18.7" hidden="false" customHeight="true" outlineLevel="0" collapsed="false">
      <c r="A193" s="1" t="n">
        <v>192</v>
      </c>
      <c r="B193" s="2" t="s">
        <v>1442</v>
      </c>
      <c r="C193" s="2" t="s">
        <v>1443</v>
      </c>
      <c r="D193" s="2" t="s">
        <v>921</v>
      </c>
      <c r="E193" s="2" t="s">
        <v>1148</v>
      </c>
      <c r="F193" s="2" t="s">
        <v>1041</v>
      </c>
      <c r="G193" s="6" t="n">
        <v>45873</v>
      </c>
      <c r="H193" s="7" t="s">
        <v>1345</v>
      </c>
      <c r="I193" s="1" t="s">
        <v>1444</v>
      </c>
      <c r="J193" s="1" t="n">
        <v>1920</v>
      </c>
      <c r="K193" s="2" t="s">
        <v>1445</v>
      </c>
      <c r="L193" s="2" t="s">
        <v>891</v>
      </c>
    </row>
    <row r="194" customFormat="false" ht="18.7" hidden="false" customHeight="true" outlineLevel="0" collapsed="false">
      <c r="A194" s="1" t="n">
        <v>193</v>
      </c>
      <c r="B194" s="2" t="s">
        <v>1446</v>
      </c>
      <c r="C194" s="2" t="s">
        <v>1447</v>
      </c>
      <c r="D194" s="2" t="s">
        <v>885</v>
      </c>
      <c r="E194" s="2" t="s">
        <v>1148</v>
      </c>
      <c r="F194" s="2" t="s">
        <v>1041</v>
      </c>
      <c r="G194" s="6" t="n">
        <v>45873</v>
      </c>
      <c r="H194" s="7" t="s">
        <v>1448</v>
      </c>
      <c r="I194" s="1" t="s">
        <v>1449</v>
      </c>
      <c r="J194" s="1" t="n">
        <v>612</v>
      </c>
      <c r="K194" s="2" t="s">
        <v>1450</v>
      </c>
      <c r="L194" s="2" t="s">
        <v>891</v>
      </c>
    </row>
    <row r="195" customFormat="false" ht="18.7" hidden="false" customHeight="true" outlineLevel="0" collapsed="false">
      <c r="A195" s="1" t="n">
        <v>194</v>
      </c>
      <c r="B195" s="2" t="s">
        <v>1451</v>
      </c>
      <c r="C195" s="2" t="s">
        <v>1447</v>
      </c>
      <c r="D195" s="2" t="s">
        <v>921</v>
      </c>
      <c r="E195" s="2" t="s">
        <v>1148</v>
      </c>
      <c r="F195" s="2" t="s">
        <v>1041</v>
      </c>
      <c r="G195" s="6" t="n">
        <v>45873</v>
      </c>
      <c r="H195" s="7" t="s">
        <v>1448</v>
      </c>
      <c r="I195" s="1" t="s">
        <v>1449</v>
      </c>
      <c r="J195" s="1" t="n">
        <v>612</v>
      </c>
      <c r="K195" s="2" t="s">
        <v>1450</v>
      </c>
      <c r="L195" s="2" t="s">
        <v>891</v>
      </c>
    </row>
    <row r="196" customFormat="false" ht="18.7" hidden="false" customHeight="true" outlineLevel="0" collapsed="false">
      <c r="A196" s="1" t="n">
        <v>195</v>
      </c>
      <c r="B196" s="2" t="s">
        <v>1452</v>
      </c>
      <c r="C196" s="2" t="s">
        <v>1453</v>
      </c>
      <c r="D196" s="2" t="s">
        <v>894</v>
      </c>
      <c r="E196" s="2" t="s">
        <v>1454</v>
      </c>
      <c r="F196" s="2" t="s">
        <v>1094</v>
      </c>
      <c r="G196" s="6" t="n">
        <v>45873</v>
      </c>
      <c r="H196" s="7" t="s">
        <v>929</v>
      </c>
      <c r="I196" s="1" t="s">
        <v>1455</v>
      </c>
      <c r="J196" s="1" t="n">
        <v>18</v>
      </c>
      <c r="K196" s="2" t="s">
        <v>1456</v>
      </c>
      <c r="L196" s="2" t="s">
        <v>891</v>
      </c>
    </row>
    <row r="197" customFormat="false" ht="18.7" hidden="false" customHeight="true" outlineLevel="0" collapsed="false">
      <c r="A197" s="1" t="n">
        <v>196</v>
      </c>
      <c r="B197" s="2" t="s">
        <v>1457</v>
      </c>
      <c r="C197" s="2" t="s">
        <v>1458</v>
      </c>
      <c r="D197" s="2" t="s">
        <v>1099</v>
      </c>
      <c r="E197" s="2" t="s">
        <v>1148</v>
      </c>
      <c r="F197" s="2" t="s">
        <v>1041</v>
      </c>
      <c r="G197" s="6" t="n">
        <v>45874</v>
      </c>
      <c r="H197" s="7" t="s">
        <v>966</v>
      </c>
      <c r="I197" s="1" t="s">
        <v>1459</v>
      </c>
      <c r="J197" s="1" t="n">
        <v>961</v>
      </c>
      <c r="K197" s="2" t="s">
        <v>1460</v>
      </c>
      <c r="L197" s="2" t="s">
        <v>891</v>
      </c>
    </row>
    <row r="198" customFormat="false" ht="18.7" hidden="false" customHeight="true" outlineLevel="0" collapsed="false">
      <c r="A198" s="1" t="n">
        <v>197</v>
      </c>
      <c r="B198" s="2" t="s">
        <v>1461</v>
      </c>
      <c r="C198" s="2" t="s">
        <v>1462</v>
      </c>
      <c r="D198" s="2" t="s">
        <v>885</v>
      </c>
      <c r="E198" s="2" t="s">
        <v>988</v>
      </c>
      <c r="F198" s="2" t="s">
        <v>989</v>
      </c>
      <c r="G198" s="6" t="n">
        <v>45874</v>
      </c>
      <c r="H198" s="7" t="s">
        <v>929</v>
      </c>
      <c r="I198" s="1" t="s">
        <v>1463</v>
      </c>
      <c r="J198" s="1" t="n">
        <v>376</v>
      </c>
      <c r="K198" s="2" t="s">
        <v>1464</v>
      </c>
      <c r="L198" s="2" t="s">
        <v>891</v>
      </c>
    </row>
    <row r="199" customFormat="false" ht="18.7" hidden="false" customHeight="true" outlineLevel="0" collapsed="false">
      <c r="A199" s="1" t="n">
        <v>198</v>
      </c>
      <c r="B199" s="2" t="s">
        <v>1465</v>
      </c>
      <c r="C199" s="2" t="s">
        <v>1462</v>
      </c>
      <c r="D199" s="2" t="s">
        <v>885</v>
      </c>
      <c r="E199" s="2" t="s">
        <v>988</v>
      </c>
      <c r="F199" s="2" t="s">
        <v>989</v>
      </c>
      <c r="G199" s="6" t="n">
        <v>45874</v>
      </c>
      <c r="H199" s="7" t="s">
        <v>929</v>
      </c>
      <c r="I199" s="1" t="s">
        <v>1463</v>
      </c>
      <c r="J199" s="1" t="n">
        <v>376</v>
      </c>
      <c r="K199" s="2" t="s">
        <v>1464</v>
      </c>
      <c r="L199" s="2" t="s">
        <v>891</v>
      </c>
    </row>
    <row r="200" customFormat="false" ht="18.7" hidden="false" customHeight="true" outlineLevel="0" collapsed="false">
      <c r="A200" s="1" t="n">
        <v>199</v>
      </c>
      <c r="B200" s="2" t="s">
        <v>1466</v>
      </c>
      <c r="C200" s="2" t="s">
        <v>1462</v>
      </c>
      <c r="D200" s="2" t="s">
        <v>885</v>
      </c>
      <c r="E200" s="2" t="s">
        <v>988</v>
      </c>
      <c r="F200" s="2" t="s">
        <v>989</v>
      </c>
      <c r="G200" s="6" t="n">
        <v>45874</v>
      </c>
      <c r="H200" s="7" t="s">
        <v>929</v>
      </c>
      <c r="I200" s="1" t="s">
        <v>1463</v>
      </c>
      <c r="J200" s="1" t="n">
        <v>376</v>
      </c>
      <c r="K200" s="2" t="s">
        <v>1464</v>
      </c>
      <c r="L200" s="2" t="s">
        <v>891</v>
      </c>
    </row>
    <row r="201" customFormat="false" ht="18.7" hidden="false" customHeight="true" outlineLevel="0" collapsed="false">
      <c r="A201" s="1" t="n">
        <v>200</v>
      </c>
      <c r="B201" s="2" t="s">
        <v>1467</v>
      </c>
      <c r="C201" s="2" t="s">
        <v>1468</v>
      </c>
      <c r="D201" s="2" t="s">
        <v>949</v>
      </c>
      <c r="F201" s="2" t="s">
        <v>1074</v>
      </c>
      <c r="G201" s="6" t="n">
        <v>45875</v>
      </c>
      <c r="H201" s="7" t="s">
        <v>888</v>
      </c>
      <c r="I201" s="1" t="s">
        <v>1469</v>
      </c>
      <c r="J201" s="1" t="n">
        <v>912</v>
      </c>
      <c r="K201" s="2" t="s">
        <v>1470</v>
      </c>
      <c r="L201" s="2" t="s">
        <v>891</v>
      </c>
    </row>
    <row r="202" customFormat="false" ht="18.7" hidden="false" customHeight="true" outlineLevel="0" collapsed="false">
      <c r="A202" s="1" t="n">
        <v>201</v>
      </c>
      <c r="B202" s="2" t="s">
        <v>1471</v>
      </c>
      <c r="C202" s="2" t="s">
        <v>1472</v>
      </c>
      <c r="D202" s="2" t="s">
        <v>949</v>
      </c>
      <c r="F202" s="2" t="s">
        <v>1074</v>
      </c>
      <c r="G202" s="6" t="n">
        <v>45875</v>
      </c>
      <c r="H202" s="7" t="s">
        <v>888</v>
      </c>
      <c r="I202" s="1" t="s">
        <v>1469</v>
      </c>
      <c r="J202" s="1" t="n">
        <v>22</v>
      </c>
      <c r="K202" s="2" t="s">
        <v>1473</v>
      </c>
      <c r="L202" s="2" t="s">
        <v>891</v>
      </c>
    </row>
    <row r="203" customFormat="false" ht="18.7" hidden="false" customHeight="true" outlineLevel="0" collapsed="false">
      <c r="A203" s="1" t="n">
        <v>202</v>
      </c>
      <c r="B203" s="2" t="s">
        <v>1474</v>
      </c>
      <c r="C203" s="2" t="s">
        <v>1475</v>
      </c>
      <c r="D203" s="2" t="s">
        <v>921</v>
      </c>
      <c r="E203" s="2" t="s">
        <v>1148</v>
      </c>
      <c r="F203" s="2" t="s">
        <v>1041</v>
      </c>
      <c r="G203" s="6" t="n">
        <v>45875</v>
      </c>
      <c r="H203" s="7" t="s">
        <v>888</v>
      </c>
      <c r="I203" s="1" t="s">
        <v>1469</v>
      </c>
      <c r="J203" s="1" t="n">
        <v>1335</v>
      </c>
      <c r="K203" s="2" t="s">
        <v>1476</v>
      </c>
      <c r="L203" s="2" t="s">
        <v>891</v>
      </c>
    </row>
    <row r="204" customFormat="false" ht="18.7" hidden="false" customHeight="true" outlineLevel="0" collapsed="false">
      <c r="A204" s="1" t="n">
        <v>203</v>
      </c>
      <c r="B204" s="2" t="s">
        <v>1477</v>
      </c>
      <c r="C204" s="2" t="s">
        <v>1478</v>
      </c>
      <c r="D204" s="2" t="s">
        <v>894</v>
      </c>
      <c r="E204" s="2" t="s">
        <v>1025</v>
      </c>
      <c r="F204" s="2" t="s">
        <v>1060</v>
      </c>
      <c r="G204" s="6" t="n">
        <v>45875</v>
      </c>
      <c r="H204" s="7" t="s">
        <v>1479</v>
      </c>
      <c r="I204" s="1" t="s">
        <v>1480</v>
      </c>
      <c r="J204" s="1" t="n">
        <v>486</v>
      </c>
      <c r="K204" s="2" t="s">
        <v>1481</v>
      </c>
      <c r="L204" s="2" t="s">
        <v>891</v>
      </c>
    </row>
    <row r="205" customFormat="false" ht="18.7" hidden="false" customHeight="true" outlineLevel="0" collapsed="false">
      <c r="A205" s="1" t="n">
        <v>204</v>
      </c>
      <c r="B205" s="2" t="s">
        <v>1482</v>
      </c>
      <c r="C205" s="2" t="s">
        <v>1483</v>
      </c>
      <c r="D205" s="2" t="s">
        <v>894</v>
      </c>
      <c r="E205" s="2" t="s">
        <v>1454</v>
      </c>
      <c r="F205" s="2" t="s">
        <v>1094</v>
      </c>
      <c r="G205" s="6" t="n">
        <v>45875</v>
      </c>
      <c r="H205" s="7" t="s">
        <v>929</v>
      </c>
      <c r="I205" s="1" t="s">
        <v>1484</v>
      </c>
      <c r="J205" s="1" t="n">
        <v>1298</v>
      </c>
      <c r="K205" s="2" t="s">
        <v>1485</v>
      </c>
      <c r="L205" s="2" t="s">
        <v>891</v>
      </c>
    </row>
    <row r="206" customFormat="false" ht="18.7" hidden="false" customHeight="true" outlineLevel="0" collapsed="false">
      <c r="A206" s="1" t="n">
        <v>205</v>
      </c>
      <c r="B206" s="2" t="s">
        <v>1486</v>
      </c>
      <c r="C206" s="2" t="s">
        <v>1487</v>
      </c>
      <c r="D206" s="2" t="s">
        <v>885</v>
      </c>
      <c r="E206" s="2" t="s">
        <v>904</v>
      </c>
      <c r="F206" s="2" t="s">
        <v>1060</v>
      </c>
      <c r="G206" s="6" t="n">
        <v>45876</v>
      </c>
      <c r="H206" s="7" t="s">
        <v>888</v>
      </c>
      <c r="I206" s="1" t="s">
        <v>1488</v>
      </c>
      <c r="J206" s="1" t="n">
        <v>1780</v>
      </c>
      <c r="K206" s="2" t="s">
        <v>1489</v>
      </c>
      <c r="L206" s="2" t="s">
        <v>891</v>
      </c>
    </row>
    <row r="207" customFormat="false" ht="18.7" hidden="false" customHeight="true" outlineLevel="0" collapsed="false">
      <c r="A207" s="1" t="n">
        <v>206</v>
      </c>
      <c r="B207" s="2" t="s">
        <v>1490</v>
      </c>
      <c r="C207" s="2" t="s">
        <v>1491</v>
      </c>
      <c r="D207" s="2" t="s">
        <v>921</v>
      </c>
      <c r="E207" s="2" t="s">
        <v>1148</v>
      </c>
      <c r="F207" s="2" t="s">
        <v>1041</v>
      </c>
      <c r="G207" s="6" t="n">
        <v>45876</v>
      </c>
      <c r="H207" s="7" t="s">
        <v>1345</v>
      </c>
      <c r="I207" s="1" t="s">
        <v>1492</v>
      </c>
      <c r="J207" s="1" t="n">
        <v>1153</v>
      </c>
      <c r="K207" s="2" t="s">
        <v>1493</v>
      </c>
      <c r="L207" s="2" t="s">
        <v>891</v>
      </c>
    </row>
    <row r="208" customFormat="false" ht="18.7" hidden="false" customHeight="true" outlineLevel="0" collapsed="false">
      <c r="A208" s="1" t="n">
        <v>207</v>
      </c>
      <c r="B208" s="2" t="s">
        <v>1182</v>
      </c>
      <c r="C208" s="2" t="s">
        <v>1183</v>
      </c>
      <c r="D208" s="2" t="s">
        <v>885</v>
      </c>
      <c r="E208" s="2" t="s">
        <v>886</v>
      </c>
      <c r="F208" s="2" t="s">
        <v>1041</v>
      </c>
      <c r="G208" s="6" t="n">
        <v>45876</v>
      </c>
      <c r="H208" s="7" t="s">
        <v>1211</v>
      </c>
      <c r="I208" s="1" t="s">
        <v>1494</v>
      </c>
      <c r="J208" s="1" t="n">
        <v>1866</v>
      </c>
      <c r="K208" s="2" t="s">
        <v>1186</v>
      </c>
      <c r="L208" s="2" t="s">
        <v>891</v>
      </c>
    </row>
    <row r="209" customFormat="false" ht="18.7" hidden="false" customHeight="true" outlineLevel="0" collapsed="false">
      <c r="A209" s="1" t="n">
        <v>208</v>
      </c>
      <c r="B209" s="2" t="s">
        <v>1495</v>
      </c>
      <c r="C209" s="2" t="s">
        <v>1496</v>
      </c>
      <c r="D209" s="2" t="s">
        <v>1189</v>
      </c>
      <c r="E209" s="2" t="s">
        <v>1454</v>
      </c>
      <c r="F209" s="2" t="s">
        <v>1094</v>
      </c>
      <c r="G209" s="6" t="n">
        <v>45876</v>
      </c>
      <c r="H209" s="7" t="s">
        <v>929</v>
      </c>
      <c r="I209" s="1" t="s">
        <v>1497</v>
      </c>
      <c r="J209" s="1" t="n">
        <v>1803</v>
      </c>
      <c r="K209" s="2" t="s">
        <v>1498</v>
      </c>
      <c r="L209" s="2" t="s">
        <v>891</v>
      </c>
    </row>
    <row r="210" customFormat="false" ht="18.7" hidden="false" customHeight="true" outlineLevel="0" collapsed="false">
      <c r="A210" s="1" t="n">
        <v>209</v>
      </c>
      <c r="B210" s="2" t="s">
        <v>1499</v>
      </c>
      <c r="C210" s="2" t="s">
        <v>1500</v>
      </c>
      <c r="D210" s="2" t="s">
        <v>949</v>
      </c>
      <c r="F210" s="2" t="s">
        <v>1501</v>
      </c>
      <c r="G210" s="6" t="n">
        <v>45876</v>
      </c>
      <c r="H210" s="7" t="s">
        <v>929</v>
      </c>
      <c r="I210" s="1" t="s">
        <v>1497</v>
      </c>
      <c r="J210" s="1" t="n">
        <v>1331</v>
      </c>
      <c r="K210" s="2" t="s">
        <v>1502</v>
      </c>
      <c r="L210" s="2" t="s">
        <v>891</v>
      </c>
    </row>
    <row r="211" customFormat="false" ht="18.7" hidden="false" customHeight="true" outlineLevel="0" collapsed="false">
      <c r="A211" s="1" t="n">
        <v>210</v>
      </c>
      <c r="B211" s="2" t="s">
        <v>1503</v>
      </c>
      <c r="C211" s="2" t="s">
        <v>1504</v>
      </c>
      <c r="D211" s="2" t="s">
        <v>949</v>
      </c>
      <c r="F211" s="2" t="s">
        <v>1074</v>
      </c>
      <c r="G211" s="6" t="n">
        <v>45877</v>
      </c>
      <c r="H211" s="7" t="s">
        <v>888</v>
      </c>
      <c r="I211" s="1" t="s">
        <v>1505</v>
      </c>
      <c r="J211" s="1" t="n">
        <v>1456</v>
      </c>
      <c r="K211" s="2" t="s">
        <v>1506</v>
      </c>
      <c r="L211" s="2" t="s">
        <v>891</v>
      </c>
    </row>
    <row r="212" customFormat="false" ht="18.7" hidden="false" customHeight="true" outlineLevel="0" collapsed="false">
      <c r="A212" s="1" t="n">
        <v>211</v>
      </c>
      <c r="B212" s="2" t="s">
        <v>1507</v>
      </c>
      <c r="C212" s="2" t="s">
        <v>1508</v>
      </c>
      <c r="D212" s="2" t="s">
        <v>949</v>
      </c>
      <c r="F212" s="2" t="s">
        <v>1074</v>
      </c>
      <c r="G212" s="6" t="n">
        <v>45877</v>
      </c>
      <c r="H212" s="7" t="s">
        <v>888</v>
      </c>
      <c r="I212" s="1" t="s">
        <v>1505</v>
      </c>
      <c r="J212" s="1" t="n">
        <v>1524</v>
      </c>
      <c r="K212" s="2" t="s">
        <v>1508</v>
      </c>
      <c r="L212" s="2" t="s">
        <v>891</v>
      </c>
    </row>
    <row r="213" customFormat="false" ht="18.7" hidden="false" customHeight="true" outlineLevel="0" collapsed="false">
      <c r="A213" s="1" t="n">
        <v>212</v>
      </c>
      <c r="B213" s="2" t="s">
        <v>1509</v>
      </c>
      <c r="C213" s="2" t="s">
        <v>1510</v>
      </c>
      <c r="D213" s="2" t="s">
        <v>885</v>
      </c>
      <c r="E213" s="2" t="s">
        <v>904</v>
      </c>
      <c r="F213" s="2" t="s">
        <v>1060</v>
      </c>
      <c r="G213" s="6" t="n">
        <v>45877</v>
      </c>
      <c r="H213" s="7" t="s">
        <v>1345</v>
      </c>
      <c r="I213" s="1" t="s">
        <v>1511</v>
      </c>
      <c r="J213" s="1" t="n">
        <v>46</v>
      </c>
      <c r="K213" s="2" t="s">
        <v>1512</v>
      </c>
      <c r="L213" s="2" t="s">
        <v>891</v>
      </c>
    </row>
    <row r="214" customFormat="false" ht="18.7" hidden="false" customHeight="true" outlineLevel="0" collapsed="false">
      <c r="A214" s="1" t="n">
        <v>213</v>
      </c>
      <c r="B214" s="2" t="s">
        <v>1513</v>
      </c>
      <c r="C214" s="2" t="s">
        <v>1510</v>
      </c>
      <c r="D214" s="2" t="s">
        <v>885</v>
      </c>
      <c r="E214" s="2" t="s">
        <v>904</v>
      </c>
      <c r="F214" s="2" t="s">
        <v>1060</v>
      </c>
      <c r="G214" s="6" t="n">
        <v>45877</v>
      </c>
      <c r="H214" s="7" t="s">
        <v>1345</v>
      </c>
      <c r="I214" s="1" t="s">
        <v>1511</v>
      </c>
      <c r="J214" s="1" t="n">
        <v>46</v>
      </c>
      <c r="K214" s="2" t="s">
        <v>1512</v>
      </c>
      <c r="L214" s="2" t="s">
        <v>891</v>
      </c>
    </row>
    <row r="215" customFormat="false" ht="18.7" hidden="false" customHeight="true" outlineLevel="0" collapsed="false">
      <c r="A215" s="1" t="n">
        <v>214</v>
      </c>
      <c r="B215" s="2" t="s">
        <v>1514</v>
      </c>
      <c r="C215" s="2" t="s">
        <v>1510</v>
      </c>
      <c r="D215" s="2" t="s">
        <v>885</v>
      </c>
      <c r="E215" s="2" t="s">
        <v>904</v>
      </c>
      <c r="F215" s="2" t="s">
        <v>1060</v>
      </c>
      <c r="G215" s="6" t="n">
        <v>45877</v>
      </c>
      <c r="H215" s="7" t="s">
        <v>1345</v>
      </c>
      <c r="I215" s="1" t="s">
        <v>1511</v>
      </c>
      <c r="J215" s="1" t="n">
        <v>46</v>
      </c>
      <c r="K215" s="2" t="s">
        <v>1512</v>
      </c>
      <c r="L215" s="2" t="s">
        <v>891</v>
      </c>
    </row>
    <row r="216" customFormat="false" ht="18.7" hidden="false" customHeight="true" outlineLevel="0" collapsed="false">
      <c r="A216" s="1" t="n">
        <v>215</v>
      </c>
      <c r="B216" s="2" t="s">
        <v>1515</v>
      </c>
      <c r="C216" s="2" t="s">
        <v>1510</v>
      </c>
      <c r="D216" s="2" t="s">
        <v>885</v>
      </c>
      <c r="E216" s="2" t="s">
        <v>904</v>
      </c>
      <c r="F216" s="2" t="s">
        <v>1060</v>
      </c>
      <c r="G216" s="6" t="n">
        <v>45877</v>
      </c>
      <c r="H216" s="7" t="s">
        <v>1345</v>
      </c>
      <c r="I216" s="1" t="s">
        <v>1511</v>
      </c>
      <c r="J216" s="1" t="n">
        <v>46</v>
      </c>
      <c r="K216" s="2" t="s">
        <v>1512</v>
      </c>
      <c r="L216" s="2" t="s">
        <v>891</v>
      </c>
    </row>
    <row r="217" customFormat="false" ht="18.7" hidden="false" customHeight="true" outlineLevel="0" collapsed="false">
      <c r="A217" s="1" t="n">
        <v>216</v>
      </c>
      <c r="B217" s="2" t="s">
        <v>1516</v>
      </c>
      <c r="C217" s="2" t="s">
        <v>1510</v>
      </c>
      <c r="D217" s="2" t="s">
        <v>885</v>
      </c>
      <c r="E217" s="2" t="s">
        <v>904</v>
      </c>
      <c r="F217" s="2" t="s">
        <v>1060</v>
      </c>
      <c r="G217" s="6" t="n">
        <v>45877</v>
      </c>
      <c r="H217" s="7" t="s">
        <v>1345</v>
      </c>
      <c r="I217" s="1" t="s">
        <v>1511</v>
      </c>
      <c r="J217" s="1" t="n">
        <v>46</v>
      </c>
      <c r="K217" s="2" t="s">
        <v>1512</v>
      </c>
      <c r="L217" s="2" t="s">
        <v>891</v>
      </c>
    </row>
    <row r="218" customFormat="false" ht="18.7" hidden="false" customHeight="true" outlineLevel="0" collapsed="false">
      <c r="A218" s="1" t="n">
        <v>217</v>
      </c>
      <c r="B218" s="2" t="s">
        <v>1517</v>
      </c>
      <c r="C218" s="2" t="s">
        <v>1518</v>
      </c>
      <c r="D218" s="2" t="s">
        <v>1195</v>
      </c>
      <c r="E218" s="2" t="s">
        <v>904</v>
      </c>
      <c r="F218" s="2" t="s">
        <v>1060</v>
      </c>
      <c r="G218" s="6" t="n">
        <v>45877</v>
      </c>
      <c r="H218" s="7" t="s">
        <v>1345</v>
      </c>
      <c r="I218" s="1" t="s">
        <v>1511</v>
      </c>
      <c r="J218" s="1" t="n">
        <v>46</v>
      </c>
      <c r="K218" s="2" t="s">
        <v>1512</v>
      </c>
      <c r="L218" s="2" t="s">
        <v>891</v>
      </c>
    </row>
    <row r="219" customFormat="false" ht="18.7" hidden="false" customHeight="true" outlineLevel="0" collapsed="false">
      <c r="A219" s="1" t="n">
        <v>218</v>
      </c>
      <c r="B219" s="2" t="s">
        <v>1519</v>
      </c>
      <c r="C219" s="2" t="s">
        <v>1518</v>
      </c>
      <c r="D219" s="2" t="s">
        <v>885</v>
      </c>
      <c r="E219" s="2" t="s">
        <v>904</v>
      </c>
      <c r="F219" s="2" t="s">
        <v>1060</v>
      </c>
      <c r="G219" s="6" t="n">
        <v>45877</v>
      </c>
      <c r="H219" s="7" t="s">
        <v>1345</v>
      </c>
      <c r="I219" s="1" t="s">
        <v>1511</v>
      </c>
      <c r="J219" s="1" t="n">
        <v>46</v>
      </c>
      <c r="K219" s="2" t="s">
        <v>1512</v>
      </c>
      <c r="L219" s="2" t="s">
        <v>891</v>
      </c>
    </row>
    <row r="220" customFormat="false" ht="18.7" hidden="false" customHeight="true" outlineLevel="0" collapsed="false">
      <c r="A220" s="1" t="n">
        <v>219</v>
      </c>
      <c r="B220" s="2" t="s">
        <v>1520</v>
      </c>
      <c r="C220" s="2" t="s">
        <v>1518</v>
      </c>
      <c r="D220" s="2" t="s">
        <v>885</v>
      </c>
      <c r="E220" s="2" t="s">
        <v>904</v>
      </c>
      <c r="F220" s="2" t="s">
        <v>1060</v>
      </c>
      <c r="G220" s="6" t="n">
        <v>45877</v>
      </c>
      <c r="H220" s="7" t="s">
        <v>1345</v>
      </c>
      <c r="I220" s="1" t="s">
        <v>1511</v>
      </c>
      <c r="J220" s="1" t="n">
        <v>46</v>
      </c>
      <c r="K220" s="2" t="s">
        <v>1512</v>
      </c>
      <c r="L220" s="2" t="s">
        <v>891</v>
      </c>
    </row>
    <row r="221" customFormat="false" ht="18.7" hidden="false" customHeight="true" outlineLevel="0" collapsed="false">
      <c r="A221" s="1" t="n">
        <v>220</v>
      </c>
      <c r="B221" s="2" t="s">
        <v>1071</v>
      </c>
      <c r="C221" s="2" t="s">
        <v>1072</v>
      </c>
      <c r="D221" s="2" t="s">
        <v>899</v>
      </c>
      <c r="F221" s="2" t="s">
        <v>1521</v>
      </c>
      <c r="G221" s="6" t="n">
        <v>45880</v>
      </c>
      <c r="H221" s="7" t="s">
        <v>1009</v>
      </c>
      <c r="I221" s="1" t="s">
        <v>1522</v>
      </c>
      <c r="J221" s="1" t="n">
        <v>1129</v>
      </c>
      <c r="K221" s="2" t="s">
        <v>1076</v>
      </c>
      <c r="L221" s="2" t="s">
        <v>891</v>
      </c>
    </row>
    <row r="222" customFormat="false" ht="18.7" hidden="false" customHeight="true" outlineLevel="0" collapsed="false">
      <c r="A222" s="1" t="n">
        <v>221</v>
      </c>
      <c r="B222" s="2" t="s">
        <v>1523</v>
      </c>
      <c r="C222" s="2" t="s">
        <v>1524</v>
      </c>
      <c r="D222" s="2" t="s">
        <v>899</v>
      </c>
      <c r="F222" s="2" t="s">
        <v>887</v>
      </c>
      <c r="G222" s="6" t="n">
        <v>45880</v>
      </c>
      <c r="H222" s="7" t="s">
        <v>888</v>
      </c>
      <c r="I222" s="1" t="s">
        <v>1525</v>
      </c>
      <c r="J222" s="1" t="n">
        <v>871</v>
      </c>
      <c r="K222" s="2" t="s">
        <v>1526</v>
      </c>
      <c r="L222" s="2" t="s">
        <v>891</v>
      </c>
    </row>
    <row r="223" customFormat="false" ht="18.7" hidden="false" customHeight="true" outlineLevel="0" collapsed="false">
      <c r="A223" s="1" t="n">
        <v>222</v>
      </c>
      <c r="B223" s="2" t="s">
        <v>1527</v>
      </c>
      <c r="C223" s="2" t="s">
        <v>1528</v>
      </c>
      <c r="D223" s="2" t="s">
        <v>899</v>
      </c>
      <c r="E223" s="2" t="s">
        <v>979</v>
      </c>
      <c r="F223" s="2" t="s">
        <v>887</v>
      </c>
      <c r="G223" s="6" t="n">
        <v>45880</v>
      </c>
      <c r="H223" s="7" t="s">
        <v>888</v>
      </c>
      <c r="I223" s="1" t="s">
        <v>1525</v>
      </c>
      <c r="J223" s="1" t="n">
        <v>1598</v>
      </c>
      <c r="K223" s="2" t="s">
        <v>1529</v>
      </c>
      <c r="L223" s="2" t="s">
        <v>891</v>
      </c>
    </row>
    <row r="224" customFormat="false" ht="18.7" hidden="false" customHeight="true" outlineLevel="0" collapsed="false">
      <c r="A224" s="1" t="n">
        <v>223</v>
      </c>
      <c r="B224" s="2" t="s">
        <v>1530</v>
      </c>
      <c r="C224" s="2" t="s">
        <v>1531</v>
      </c>
      <c r="D224" s="2" t="s">
        <v>899</v>
      </c>
      <c r="E224" s="2" t="s">
        <v>979</v>
      </c>
      <c r="F224" s="2" t="s">
        <v>887</v>
      </c>
      <c r="G224" s="6" t="n">
        <v>45880</v>
      </c>
      <c r="H224" s="7" t="s">
        <v>906</v>
      </c>
      <c r="I224" s="1" t="s">
        <v>1532</v>
      </c>
      <c r="J224" s="1" t="n">
        <v>1936</v>
      </c>
      <c r="K224" s="2" t="s">
        <v>1531</v>
      </c>
      <c r="L224" s="2" t="s">
        <v>891</v>
      </c>
    </row>
    <row r="225" customFormat="false" ht="18.7" hidden="false" customHeight="true" outlineLevel="0" collapsed="false">
      <c r="A225" s="1" t="n">
        <v>224</v>
      </c>
      <c r="B225" s="2" t="s">
        <v>1461</v>
      </c>
      <c r="C225" s="2" t="s">
        <v>1462</v>
      </c>
      <c r="D225" s="2" t="s">
        <v>949</v>
      </c>
      <c r="E225" s="2" t="s">
        <v>950</v>
      </c>
      <c r="F225" s="2" t="s">
        <v>1041</v>
      </c>
      <c r="G225" s="6" t="n">
        <v>45880</v>
      </c>
      <c r="H225" s="7" t="s">
        <v>929</v>
      </c>
      <c r="I225" s="1" t="s">
        <v>1533</v>
      </c>
      <c r="J225" s="1" t="n">
        <v>376</v>
      </c>
      <c r="K225" s="2" t="s">
        <v>1464</v>
      </c>
      <c r="L225" s="2" t="s">
        <v>891</v>
      </c>
    </row>
    <row r="226" customFormat="false" ht="18.7" hidden="false" customHeight="true" outlineLevel="0" collapsed="false">
      <c r="A226" s="1" t="n">
        <v>225</v>
      </c>
      <c r="B226" s="2" t="s">
        <v>1465</v>
      </c>
      <c r="C226" s="2" t="s">
        <v>1462</v>
      </c>
      <c r="D226" s="2" t="s">
        <v>949</v>
      </c>
      <c r="E226" s="2" t="s">
        <v>950</v>
      </c>
      <c r="F226" s="2" t="s">
        <v>1041</v>
      </c>
      <c r="G226" s="6" t="n">
        <v>45880</v>
      </c>
      <c r="H226" s="7" t="s">
        <v>929</v>
      </c>
      <c r="I226" s="1" t="s">
        <v>1533</v>
      </c>
      <c r="J226" s="1" t="n">
        <v>376</v>
      </c>
      <c r="K226" s="2" t="s">
        <v>1464</v>
      </c>
      <c r="L226" s="2" t="s">
        <v>891</v>
      </c>
    </row>
    <row r="227" customFormat="false" ht="18.7" hidden="false" customHeight="true" outlineLevel="0" collapsed="false">
      <c r="A227" s="1" t="n">
        <v>226</v>
      </c>
      <c r="B227" s="2" t="s">
        <v>1466</v>
      </c>
      <c r="C227" s="2" t="s">
        <v>1462</v>
      </c>
      <c r="D227" s="2" t="s">
        <v>921</v>
      </c>
      <c r="E227" s="2" t="s">
        <v>950</v>
      </c>
      <c r="F227" s="2" t="s">
        <v>1041</v>
      </c>
      <c r="G227" s="6" t="n">
        <v>45880</v>
      </c>
      <c r="H227" s="7" t="s">
        <v>929</v>
      </c>
      <c r="I227" s="1" t="s">
        <v>1533</v>
      </c>
      <c r="J227" s="1" t="n">
        <v>376</v>
      </c>
      <c r="K227" s="2" t="s">
        <v>1464</v>
      </c>
      <c r="L227" s="2" t="s">
        <v>891</v>
      </c>
    </row>
    <row r="228" customFormat="false" ht="18.7" hidden="false" customHeight="true" outlineLevel="0" collapsed="false">
      <c r="A228" s="1" t="n">
        <v>227</v>
      </c>
      <c r="B228" s="2" t="s">
        <v>1534</v>
      </c>
      <c r="C228" s="2" t="s">
        <v>1535</v>
      </c>
      <c r="D228" s="2" t="s">
        <v>1536</v>
      </c>
      <c r="E228" s="2" t="s">
        <v>1196</v>
      </c>
      <c r="F228" s="2" t="s">
        <v>1197</v>
      </c>
      <c r="G228" s="6" t="n">
        <v>45880</v>
      </c>
      <c r="H228" s="7" t="s">
        <v>944</v>
      </c>
      <c r="I228" s="1" t="s">
        <v>1537</v>
      </c>
      <c r="J228" s="1" t="n">
        <v>679</v>
      </c>
      <c r="K228" s="2" t="s">
        <v>1538</v>
      </c>
      <c r="L228" s="2" t="s">
        <v>891</v>
      </c>
    </row>
    <row r="229" customFormat="false" ht="18.7" hidden="false" customHeight="true" outlineLevel="0" collapsed="false">
      <c r="A229" s="1" t="n">
        <v>228</v>
      </c>
      <c r="B229" s="2" t="s">
        <v>1539</v>
      </c>
      <c r="C229" s="2" t="s">
        <v>1535</v>
      </c>
      <c r="D229" s="2" t="s">
        <v>1536</v>
      </c>
      <c r="E229" s="2" t="s">
        <v>1196</v>
      </c>
      <c r="F229" s="2" t="s">
        <v>1197</v>
      </c>
      <c r="G229" s="6" t="n">
        <v>45880</v>
      </c>
      <c r="H229" s="7" t="s">
        <v>944</v>
      </c>
      <c r="I229" s="1" t="s">
        <v>1537</v>
      </c>
      <c r="J229" s="1" t="n">
        <v>679</v>
      </c>
      <c r="K229" s="2" t="s">
        <v>1538</v>
      </c>
      <c r="L229" s="2" t="s">
        <v>891</v>
      </c>
    </row>
    <row r="230" customFormat="false" ht="18.7" hidden="false" customHeight="true" outlineLevel="0" collapsed="false">
      <c r="A230" s="1" t="n">
        <v>229</v>
      </c>
      <c r="B230" s="2" t="s">
        <v>1540</v>
      </c>
      <c r="C230" s="2" t="s">
        <v>1541</v>
      </c>
      <c r="D230" s="2" t="s">
        <v>1195</v>
      </c>
      <c r="E230" s="2" t="s">
        <v>1100</v>
      </c>
      <c r="F230" s="2" t="s">
        <v>1060</v>
      </c>
      <c r="G230" s="6" t="n">
        <v>45881</v>
      </c>
      <c r="H230" s="7" t="s">
        <v>1448</v>
      </c>
      <c r="I230" s="1" t="s">
        <v>1542</v>
      </c>
      <c r="J230" s="1" t="n">
        <v>1607</v>
      </c>
      <c r="K230" s="2" t="s">
        <v>1543</v>
      </c>
      <c r="L230" s="2" t="s">
        <v>891</v>
      </c>
    </row>
    <row r="231" customFormat="false" ht="18.7" hidden="false" customHeight="true" outlineLevel="0" collapsed="false">
      <c r="A231" s="1" t="n">
        <v>230</v>
      </c>
      <c r="B231" s="2" t="s">
        <v>1544</v>
      </c>
      <c r="C231" s="2" t="s">
        <v>1545</v>
      </c>
      <c r="D231" s="2" t="s">
        <v>894</v>
      </c>
      <c r="E231" s="2" t="s">
        <v>1020</v>
      </c>
      <c r="F231" s="2" t="s">
        <v>1094</v>
      </c>
      <c r="G231" s="6" t="n">
        <v>45881</v>
      </c>
      <c r="H231" s="7" t="s">
        <v>929</v>
      </c>
      <c r="I231" s="1" t="s">
        <v>1546</v>
      </c>
      <c r="J231" s="1" t="n">
        <v>1036</v>
      </c>
      <c r="K231" s="2" t="s">
        <v>1547</v>
      </c>
      <c r="L231" s="2" t="s">
        <v>891</v>
      </c>
    </row>
    <row r="232" customFormat="false" ht="18.7" hidden="false" customHeight="true" outlineLevel="0" collapsed="false">
      <c r="A232" s="1" t="n">
        <v>231</v>
      </c>
      <c r="B232" s="2" t="s">
        <v>1548</v>
      </c>
      <c r="C232" s="2" t="s">
        <v>1549</v>
      </c>
      <c r="D232" s="2" t="s">
        <v>997</v>
      </c>
      <c r="F232" s="2" t="s">
        <v>1521</v>
      </c>
      <c r="G232" s="6" t="n">
        <v>45884</v>
      </c>
      <c r="H232" s="7" t="s">
        <v>1009</v>
      </c>
      <c r="I232" s="1" t="s">
        <v>1550</v>
      </c>
      <c r="J232" s="1" t="n">
        <v>931</v>
      </c>
      <c r="K232" s="2" t="s">
        <v>1551</v>
      </c>
      <c r="L232" s="2" t="s">
        <v>891</v>
      </c>
    </row>
    <row r="233" customFormat="false" ht="18.7" hidden="false" customHeight="true" outlineLevel="0" collapsed="false">
      <c r="A233" s="1" t="n">
        <v>232</v>
      </c>
      <c r="B233" s="2" t="s">
        <v>1552</v>
      </c>
      <c r="C233" s="2" t="s">
        <v>1553</v>
      </c>
      <c r="D233" s="2" t="s">
        <v>899</v>
      </c>
      <c r="E233" s="2" t="s">
        <v>895</v>
      </c>
      <c r="F233" s="2" t="s">
        <v>887</v>
      </c>
      <c r="G233" s="6" t="n">
        <v>45887</v>
      </c>
      <c r="H233" s="7" t="s">
        <v>888</v>
      </c>
      <c r="I233" s="1" t="s">
        <v>1554</v>
      </c>
      <c r="J233" s="1" t="n">
        <v>513</v>
      </c>
      <c r="K233" s="2" t="s">
        <v>1553</v>
      </c>
      <c r="L233" s="2" t="s">
        <v>891</v>
      </c>
    </row>
    <row r="234" customFormat="false" ht="18.7" hidden="false" customHeight="true" outlineLevel="0" collapsed="false">
      <c r="A234" s="1" t="n">
        <v>233</v>
      </c>
      <c r="B234" s="2" t="s">
        <v>1555</v>
      </c>
      <c r="C234" s="2" t="s">
        <v>1556</v>
      </c>
      <c r="D234" s="2" t="s">
        <v>894</v>
      </c>
      <c r="E234" s="2" t="s">
        <v>895</v>
      </c>
      <c r="F234" s="2" t="s">
        <v>887</v>
      </c>
      <c r="G234" s="6" t="n">
        <v>45887</v>
      </c>
      <c r="H234" s="7" t="s">
        <v>1036</v>
      </c>
      <c r="I234" s="1" t="s">
        <v>1557</v>
      </c>
      <c r="J234" s="1" t="n">
        <v>678</v>
      </c>
      <c r="K234" s="2" t="s">
        <v>1558</v>
      </c>
      <c r="L234" s="2" t="s">
        <v>891</v>
      </c>
    </row>
    <row r="235" customFormat="false" ht="18.7" hidden="false" customHeight="true" outlineLevel="0" collapsed="false">
      <c r="A235" s="1" t="n">
        <v>234</v>
      </c>
      <c r="B235" s="2" t="s">
        <v>1270</v>
      </c>
      <c r="C235" s="2" t="s">
        <v>1271</v>
      </c>
      <c r="D235" s="2" t="s">
        <v>894</v>
      </c>
      <c r="E235" s="2" t="s">
        <v>895</v>
      </c>
      <c r="F235" s="2" t="s">
        <v>887</v>
      </c>
      <c r="G235" s="6" t="n">
        <v>45887</v>
      </c>
      <c r="H235" s="7" t="s">
        <v>1036</v>
      </c>
      <c r="I235" s="1" t="s">
        <v>1557</v>
      </c>
      <c r="J235" s="1" t="n">
        <v>393</v>
      </c>
      <c r="K235" s="2" t="s">
        <v>1273</v>
      </c>
      <c r="L235" s="2" t="s">
        <v>891</v>
      </c>
    </row>
    <row r="236" customFormat="false" ht="18.7" hidden="false" customHeight="true" outlineLevel="0" collapsed="false">
      <c r="A236" s="1" t="n">
        <v>235</v>
      </c>
      <c r="B236" s="2" t="s">
        <v>1274</v>
      </c>
      <c r="C236" s="2" t="s">
        <v>1271</v>
      </c>
      <c r="D236" s="2" t="s">
        <v>894</v>
      </c>
      <c r="E236" s="2" t="s">
        <v>895</v>
      </c>
      <c r="F236" s="2" t="s">
        <v>887</v>
      </c>
      <c r="G236" s="6" t="n">
        <v>45887</v>
      </c>
      <c r="H236" s="7" t="s">
        <v>1036</v>
      </c>
      <c r="I236" s="1" t="s">
        <v>1557</v>
      </c>
      <c r="J236" s="1" t="n">
        <v>393</v>
      </c>
      <c r="K236" s="2" t="s">
        <v>1273</v>
      </c>
      <c r="L236" s="2" t="s">
        <v>891</v>
      </c>
    </row>
    <row r="237" customFormat="false" ht="18.7" hidden="false" customHeight="true" outlineLevel="0" collapsed="false">
      <c r="A237" s="1" t="n">
        <v>236</v>
      </c>
      <c r="B237" s="2" t="s">
        <v>1559</v>
      </c>
      <c r="C237" s="2" t="s">
        <v>1556</v>
      </c>
      <c r="D237" s="2" t="s">
        <v>899</v>
      </c>
      <c r="E237" s="2" t="s">
        <v>895</v>
      </c>
      <c r="F237" s="2" t="s">
        <v>887</v>
      </c>
      <c r="G237" s="6" t="n">
        <v>45887</v>
      </c>
      <c r="H237" s="7" t="s">
        <v>1036</v>
      </c>
      <c r="I237" s="1" t="s">
        <v>1557</v>
      </c>
      <c r="J237" s="1" t="n">
        <v>678</v>
      </c>
      <c r="K237" s="2" t="s">
        <v>1558</v>
      </c>
      <c r="L237" s="2" t="s">
        <v>891</v>
      </c>
    </row>
    <row r="238" customFormat="false" ht="18.7" hidden="false" customHeight="true" outlineLevel="0" collapsed="false">
      <c r="A238" s="1" t="n">
        <v>237</v>
      </c>
      <c r="B238" s="2" t="s">
        <v>1560</v>
      </c>
      <c r="C238" s="2" t="s">
        <v>1561</v>
      </c>
      <c r="D238" s="2" t="s">
        <v>949</v>
      </c>
      <c r="F238" s="2" t="s">
        <v>1501</v>
      </c>
      <c r="G238" s="6" t="n">
        <v>45887</v>
      </c>
      <c r="H238" s="7" t="s">
        <v>929</v>
      </c>
      <c r="I238" s="1" t="s">
        <v>1562</v>
      </c>
      <c r="J238" s="1" t="n">
        <v>856</v>
      </c>
      <c r="K238" s="2" t="s">
        <v>1563</v>
      </c>
      <c r="L238" s="2" t="s">
        <v>891</v>
      </c>
    </row>
    <row r="239" customFormat="false" ht="18.7" hidden="false" customHeight="true" outlineLevel="0" collapsed="false">
      <c r="A239" s="1" t="n">
        <v>238</v>
      </c>
      <c r="B239" s="2" t="s">
        <v>1564</v>
      </c>
      <c r="C239" s="2" t="s">
        <v>1565</v>
      </c>
      <c r="D239" s="2" t="s">
        <v>997</v>
      </c>
      <c r="E239" s="2" t="s">
        <v>1184</v>
      </c>
      <c r="F239" s="2" t="s">
        <v>989</v>
      </c>
      <c r="G239" s="6" t="n">
        <v>45888</v>
      </c>
      <c r="H239" s="7" t="s">
        <v>929</v>
      </c>
      <c r="I239" s="1" t="s">
        <v>1566</v>
      </c>
      <c r="J239" s="1" t="n">
        <v>1763</v>
      </c>
      <c r="K239" s="2" t="s">
        <v>1565</v>
      </c>
      <c r="L239" s="2" t="s">
        <v>891</v>
      </c>
    </row>
    <row r="240" customFormat="false" ht="18.7" hidden="false" customHeight="true" outlineLevel="0" collapsed="false">
      <c r="A240" s="1" t="n">
        <v>239</v>
      </c>
      <c r="B240" s="2" t="s">
        <v>1208</v>
      </c>
      <c r="C240" s="2" t="s">
        <v>1209</v>
      </c>
      <c r="D240" s="2" t="s">
        <v>885</v>
      </c>
      <c r="E240" s="2" t="s">
        <v>1184</v>
      </c>
      <c r="F240" s="2" t="s">
        <v>989</v>
      </c>
      <c r="G240" s="6" t="n">
        <v>45888</v>
      </c>
      <c r="H240" s="7" t="s">
        <v>929</v>
      </c>
      <c r="I240" s="1" t="s">
        <v>1566</v>
      </c>
      <c r="J240" s="1" t="n">
        <v>282</v>
      </c>
      <c r="K240" s="2" t="s">
        <v>1213</v>
      </c>
      <c r="L240" s="2" t="s">
        <v>891</v>
      </c>
    </row>
    <row r="241" customFormat="false" ht="18.7" hidden="false" customHeight="true" outlineLevel="0" collapsed="false">
      <c r="A241" s="1" t="n">
        <v>240</v>
      </c>
      <c r="B241" s="2" t="s">
        <v>1214</v>
      </c>
      <c r="C241" s="2" t="s">
        <v>1209</v>
      </c>
      <c r="D241" s="2" t="s">
        <v>885</v>
      </c>
      <c r="E241" s="2" t="s">
        <v>1184</v>
      </c>
      <c r="F241" s="2" t="s">
        <v>989</v>
      </c>
      <c r="G241" s="6" t="n">
        <v>45888</v>
      </c>
      <c r="H241" s="7" t="s">
        <v>929</v>
      </c>
      <c r="I241" s="1" t="s">
        <v>1566</v>
      </c>
      <c r="J241" s="1" t="n">
        <v>282</v>
      </c>
      <c r="K241" s="2" t="s">
        <v>1213</v>
      </c>
      <c r="L241" s="2" t="s">
        <v>891</v>
      </c>
    </row>
    <row r="242" customFormat="false" ht="18.7" hidden="false" customHeight="true" outlineLevel="0" collapsed="false">
      <c r="A242" s="1" t="n">
        <v>241</v>
      </c>
      <c r="B242" s="2" t="s">
        <v>977</v>
      </c>
      <c r="C242" s="2" t="s">
        <v>978</v>
      </c>
      <c r="D242" s="2" t="s">
        <v>885</v>
      </c>
      <c r="E242" s="2" t="s">
        <v>1184</v>
      </c>
      <c r="F242" s="2" t="s">
        <v>989</v>
      </c>
      <c r="G242" s="6" t="n">
        <v>45888</v>
      </c>
      <c r="H242" s="7" t="s">
        <v>929</v>
      </c>
      <c r="I242" s="1" t="s">
        <v>1566</v>
      </c>
      <c r="J242" s="1" t="n">
        <v>762</v>
      </c>
      <c r="K242" s="2" t="s">
        <v>983</v>
      </c>
      <c r="L242" s="2" t="s">
        <v>891</v>
      </c>
    </row>
    <row r="243" customFormat="false" ht="18.7" hidden="false" customHeight="true" outlineLevel="0" collapsed="false">
      <c r="A243" s="1" t="n">
        <v>242</v>
      </c>
      <c r="B243" s="2" t="s">
        <v>984</v>
      </c>
      <c r="C243" s="2" t="s">
        <v>978</v>
      </c>
      <c r="D243" s="2" t="s">
        <v>885</v>
      </c>
      <c r="E243" s="2" t="s">
        <v>1184</v>
      </c>
      <c r="F243" s="2" t="s">
        <v>989</v>
      </c>
      <c r="G243" s="6" t="n">
        <v>45888</v>
      </c>
      <c r="H243" s="7" t="s">
        <v>929</v>
      </c>
      <c r="I243" s="1" t="s">
        <v>1566</v>
      </c>
      <c r="J243" s="1" t="n">
        <v>762</v>
      </c>
      <c r="K243" s="2" t="s">
        <v>983</v>
      </c>
      <c r="L243" s="2" t="s">
        <v>891</v>
      </c>
    </row>
    <row r="244" customFormat="false" ht="18.7" hidden="false" customHeight="true" outlineLevel="0" collapsed="false">
      <c r="A244" s="1" t="n">
        <v>243</v>
      </c>
      <c r="B244" s="2" t="s">
        <v>1215</v>
      </c>
      <c r="C244" s="2" t="s">
        <v>1209</v>
      </c>
      <c r="D244" s="2" t="s">
        <v>885</v>
      </c>
      <c r="E244" s="2" t="s">
        <v>1184</v>
      </c>
      <c r="F244" s="2" t="s">
        <v>989</v>
      </c>
      <c r="G244" s="6" t="n">
        <v>45888</v>
      </c>
      <c r="H244" s="7" t="s">
        <v>929</v>
      </c>
      <c r="I244" s="1" t="s">
        <v>1566</v>
      </c>
      <c r="J244" s="1" t="n">
        <v>282</v>
      </c>
      <c r="K244" s="2" t="s">
        <v>1213</v>
      </c>
      <c r="L244" s="2" t="s">
        <v>891</v>
      </c>
    </row>
    <row r="245" customFormat="false" ht="18.7" hidden="false" customHeight="true" outlineLevel="0" collapsed="false">
      <c r="A245" s="1" t="n">
        <v>244</v>
      </c>
      <c r="B245" s="2" t="s">
        <v>883</v>
      </c>
      <c r="C245" s="2" t="s">
        <v>884</v>
      </c>
      <c r="D245" s="2" t="s">
        <v>885</v>
      </c>
      <c r="E245" s="2" t="s">
        <v>1190</v>
      </c>
      <c r="F245" s="2" t="s">
        <v>1060</v>
      </c>
      <c r="G245" s="6" t="n">
        <v>45889</v>
      </c>
      <c r="H245" s="7" t="s">
        <v>888</v>
      </c>
      <c r="I245" s="1" t="s">
        <v>1567</v>
      </c>
      <c r="J245" s="1" t="n">
        <v>263</v>
      </c>
      <c r="K245" s="2" t="s">
        <v>890</v>
      </c>
      <c r="L245" s="2" t="s">
        <v>891</v>
      </c>
    </row>
    <row r="246" customFormat="false" ht="18.7" hidden="false" customHeight="true" outlineLevel="0" collapsed="false">
      <c r="A246" s="1" t="n">
        <v>245</v>
      </c>
      <c r="B246" s="2" t="s">
        <v>898</v>
      </c>
      <c r="C246" s="2" t="s">
        <v>884</v>
      </c>
      <c r="D246" s="2" t="s">
        <v>1195</v>
      </c>
      <c r="E246" s="2" t="s">
        <v>1190</v>
      </c>
      <c r="F246" s="2" t="s">
        <v>1060</v>
      </c>
      <c r="G246" s="6" t="n">
        <v>45889</v>
      </c>
      <c r="H246" s="7" t="s">
        <v>888</v>
      </c>
      <c r="I246" s="1" t="s">
        <v>1567</v>
      </c>
      <c r="J246" s="1" t="n">
        <v>263</v>
      </c>
      <c r="K246" s="2" t="s">
        <v>890</v>
      </c>
      <c r="L246" s="2" t="s">
        <v>891</v>
      </c>
    </row>
    <row r="247" customFormat="false" ht="18.7" hidden="false" customHeight="true" outlineLevel="0" collapsed="false">
      <c r="A247" s="1" t="n">
        <v>246</v>
      </c>
      <c r="B247" s="2" t="s">
        <v>900</v>
      </c>
      <c r="C247" s="2" t="s">
        <v>884</v>
      </c>
      <c r="D247" s="2" t="s">
        <v>885</v>
      </c>
      <c r="E247" s="2" t="s">
        <v>1190</v>
      </c>
      <c r="F247" s="2" t="s">
        <v>1060</v>
      </c>
      <c r="G247" s="6" t="n">
        <v>45889</v>
      </c>
      <c r="H247" s="7" t="s">
        <v>888</v>
      </c>
      <c r="I247" s="1" t="s">
        <v>1567</v>
      </c>
      <c r="J247" s="1" t="n">
        <v>263</v>
      </c>
      <c r="K247" s="2" t="s">
        <v>890</v>
      </c>
      <c r="L247" s="2" t="s">
        <v>891</v>
      </c>
    </row>
    <row r="248" customFormat="false" ht="18.7" hidden="false" customHeight="true" outlineLevel="0" collapsed="false">
      <c r="A248" s="1" t="n">
        <v>247</v>
      </c>
      <c r="B248" s="2" t="s">
        <v>901</v>
      </c>
      <c r="C248" s="2" t="s">
        <v>884</v>
      </c>
      <c r="D248" s="2" t="s">
        <v>885</v>
      </c>
      <c r="E248" s="2" t="s">
        <v>1190</v>
      </c>
      <c r="F248" s="2" t="s">
        <v>1060</v>
      </c>
      <c r="G248" s="6" t="n">
        <v>45889</v>
      </c>
      <c r="H248" s="7" t="s">
        <v>888</v>
      </c>
      <c r="I248" s="1" t="s">
        <v>1567</v>
      </c>
      <c r="J248" s="1" t="n">
        <v>263</v>
      </c>
      <c r="K248" s="2" t="s">
        <v>890</v>
      </c>
      <c r="L248" s="2" t="s">
        <v>891</v>
      </c>
    </row>
    <row r="249" customFormat="false" ht="18.7" hidden="false" customHeight="true" outlineLevel="0" collapsed="false">
      <c r="A249" s="1" t="n">
        <v>248</v>
      </c>
      <c r="B249" s="2" t="s">
        <v>1568</v>
      </c>
      <c r="C249" s="2" t="s">
        <v>1569</v>
      </c>
      <c r="D249" s="2" t="s">
        <v>921</v>
      </c>
      <c r="E249" s="2" t="s">
        <v>927</v>
      </c>
      <c r="F249" s="2" t="s">
        <v>1041</v>
      </c>
      <c r="G249" s="6" t="n">
        <v>45889</v>
      </c>
      <c r="H249" s="7" t="s">
        <v>944</v>
      </c>
      <c r="I249" s="1" t="s">
        <v>1570</v>
      </c>
      <c r="J249" s="1" t="n">
        <v>1145</v>
      </c>
      <c r="K249" s="2" t="s">
        <v>1571</v>
      </c>
      <c r="L249" s="2" t="s">
        <v>891</v>
      </c>
    </row>
    <row r="250" customFormat="false" ht="18.7" hidden="false" customHeight="true" outlineLevel="0" collapsed="false">
      <c r="A250" s="1" t="n">
        <v>249</v>
      </c>
      <c r="B250" s="2" t="s">
        <v>1572</v>
      </c>
      <c r="C250" s="2" t="s">
        <v>1573</v>
      </c>
      <c r="D250" s="2" t="s">
        <v>899</v>
      </c>
      <c r="E250" s="2" t="s">
        <v>1454</v>
      </c>
      <c r="F250" s="2" t="s">
        <v>887</v>
      </c>
      <c r="G250" s="6" t="n">
        <v>45894</v>
      </c>
      <c r="H250" s="7" t="s">
        <v>888</v>
      </c>
      <c r="I250" s="1" t="s">
        <v>1574</v>
      </c>
      <c r="J250" s="1" t="n">
        <v>847</v>
      </c>
      <c r="K250" s="2" t="s">
        <v>1575</v>
      </c>
      <c r="L250" s="2" t="s">
        <v>891</v>
      </c>
    </row>
    <row r="251" customFormat="false" ht="18.7" hidden="false" customHeight="true" outlineLevel="0" collapsed="false">
      <c r="A251" s="1" t="n">
        <v>250</v>
      </c>
      <c r="B251" s="2" t="s">
        <v>1576</v>
      </c>
      <c r="C251" s="2" t="s">
        <v>1577</v>
      </c>
      <c r="D251" s="2" t="s">
        <v>1195</v>
      </c>
      <c r="E251" s="2" t="s">
        <v>1148</v>
      </c>
      <c r="F251" s="2" t="s">
        <v>1041</v>
      </c>
      <c r="G251" s="6" t="n">
        <v>45894</v>
      </c>
      <c r="H251" s="7" t="s">
        <v>888</v>
      </c>
      <c r="I251" s="1" t="s">
        <v>1574</v>
      </c>
      <c r="J251" s="1" t="n">
        <v>583</v>
      </c>
      <c r="K251" s="2" t="s">
        <v>1578</v>
      </c>
      <c r="L251" s="2" t="s">
        <v>891</v>
      </c>
    </row>
    <row r="252" customFormat="false" ht="18.7" hidden="false" customHeight="true" outlineLevel="0" collapsed="false">
      <c r="A252" s="1" t="n">
        <v>251</v>
      </c>
      <c r="B252" s="2" t="s">
        <v>1579</v>
      </c>
      <c r="C252" s="2" t="s">
        <v>1580</v>
      </c>
      <c r="D252" s="2" t="s">
        <v>899</v>
      </c>
      <c r="E252" s="2" t="s">
        <v>1454</v>
      </c>
      <c r="F252" s="2" t="s">
        <v>887</v>
      </c>
      <c r="G252" s="6" t="n">
        <v>45894</v>
      </c>
      <c r="H252" s="7" t="s">
        <v>906</v>
      </c>
      <c r="I252" s="1" t="s">
        <v>1581</v>
      </c>
      <c r="J252" s="1" t="n">
        <v>1934</v>
      </c>
      <c r="K252" s="2" t="s">
        <v>1582</v>
      </c>
      <c r="L252" s="2" t="s">
        <v>891</v>
      </c>
    </row>
    <row r="253" customFormat="false" ht="18.7" hidden="false" customHeight="true" outlineLevel="0" collapsed="false">
      <c r="A253" s="1" t="n">
        <v>252</v>
      </c>
      <c r="B253" s="2" t="s">
        <v>1583</v>
      </c>
      <c r="C253" s="2" t="s">
        <v>1584</v>
      </c>
      <c r="D253" s="2" t="s">
        <v>899</v>
      </c>
      <c r="E253" s="2" t="s">
        <v>1454</v>
      </c>
      <c r="F253" s="2" t="s">
        <v>887</v>
      </c>
      <c r="G253" s="6" t="n">
        <v>45894</v>
      </c>
      <c r="H253" s="7" t="s">
        <v>906</v>
      </c>
      <c r="I253" s="1" t="s">
        <v>1581</v>
      </c>
      <c r="J253" s="1" t="n">
        <v>713</v>
      </c>
      <c r="K253" s="2" t="s">
        <v>1585</v>
      </c>
      <c r="L253" s="2" t="s">
        <v>891</v>
      </c>
    </row>
    <row r="254" customFormat="false" ht="18.7" hidden="false" customHeight="true" outlineLevel="0" collapsed="false">
      <c r="A254" s="1" t="n">
        <v>253</v>
      </c>
      <c r="B254" s="2" t="s">
        <v>1586</v>
      </c>
      <c r="C254" s="2" t="s">
        <v>1584</v>
      </c>
      <c r="D254" s="2" t="s">
        <v>885</v>
      </c>
      <c r="E254" s="2" t="s">
        <v>1454</v>
      </c>
      <c r="F254" s="2" t="s">
        <v>887</v>
      </c>
      <c r="G254" s="6" t="n">
        <v>45894</v>
      </c>
      <c r="H254" s="7" t="s">
        <v>906</v>
      </c>
      <c r="I254" s="1" t="s">
        <v>1581</v>
      </c>
      <c r="J254" s="1" t="n">
        <v>713</v>
      </c>
      <c r="K254" s="2" t="s">
        <v>1585</v>
      </c>
      <c r="L254" s="2" t="s">
        <v>891</v>
      </c>
    </row>
    <row r="255" customFormat="false" ht="18.7" hidden="false" customHeight="true" outlineLevel="0" collapsed="false">
      <c r="A255" s="1" t="n">
        <v>254</v>
      </c>
      <c r="B255" s="2" t="s">
        <v>1587</v>
      </c>
      <c r="C255" s="2" t="s">
        <v>1588</v>
      </c>
      <c r="D255" s="2" t="s">
        <v>899</v>
      </c>
      <c r="E255" s="2" t="s">
        <v>1454</v>
      </c>
      <c r="F255" s="2" t="s">
        <v>887</v>
      </c>
      <c r="G255" s="6" t="n">
        <v>45894</v>
      </c>
      <c r="H255" s="7" t="s">
        <v>1036</v>
      </c>
      <c r="I255" s="1" t="s">
        <v>1589</v>
      </c>
      <c r="J255" s="1" t="n">
        <v>1042</v>
      </c>
      <c r="K255" s="2" t="s">
        <v>1590</v>
      </c>
      <c r="L255" s="2" t="s">
        <v>891</v>
      </c>
    </row>
    <row r="256" customFormat="false" ht="18.7" hidden="false" customHeight="true" outlineLevel="0" collapsed="false">
      <c r="A256" s="1" t="n">
        <v>255</v>
      </c>
      <c r="B256" s="2" t="s">
        <v>1591</v>
      </c>
      <c r="C256" s="2" t="s">
        <v>1592</v>
      </c>
      <c r="D256" s="2" t="s">
        <v>899</v>
      </c>
      <c r="E256" s="2" t="s">
        <v>1454</v>
      </c>
      <c r="F256" s="2" t="s">
        <v>887</v>
      </c>
      <c r="G256" s="6" t="n">
        <v>45894</v>
      </c>
      <c r="H256" s="7" t="s">
        <v>1036</v>
      </c>
      <c r="I256" s="1" t="s">
        <v>1589</v>
      </c>
      <c r="J256" s="1" t="n">
        <v>630</v>
      </c>
      <c r="K256" s="2" t="s">
        <v>1593</v>
      </c>
      <c r="L256" s="2" t="s">
        <v>891</v>
      </c>
    </row>
    <row r="257" customFormat="false" ht="18.7" hidden="false" customHeight="true" outlineLevel="0" collapsed="false">
      <c r="A257" s="1" t="n">
        <v>256</v>
      </c>
      <c r="B257" s="2" t="s">
        <v>1594</v>
      </c>
      <c r="C257" s="2" t="s">
        <v>1592</v>
      </c>
      <c r="D257" s="2" t="s">
        <v>885</v>
      </c>
      <c r="E257" s="2" t="s">
        <v>1454</v>
      </c>
      <c r="F257" s="2" t="s">
        <v>887</v>
      </c>
      <c r="G257" s="6" t="n">
        <v>45894</v>
      </c>
      <c r="H257" s="7" t="s">
        <v>1036</v>
      </c>
      <c r="I257" s="1" t="s">
        <v>1589</v>
      </c>
      <c r="J257" s="1" t="n">
        <v>630</v>
      </c>
      <c r="K257" s="2" t="s">
        <v>1593</v>
      </c>
      <c r="L257" s="2" t="s">
        <v>891</v>
      </c>
    </row>
    <row r="258" customFormat="false" ht="18.7" hidden="false" customHeight="true" outlineLevel="0" collapsed="false">
      <c r="A258" s="1" t="n">
        <v>257</v>
      </c>
      <c r="B258" s="2" t="s">
        <v>1595</v>
      </c>
      <c r="C258" s="2" t="s">
        <v>1596</v>
      </c>
      <c r="D258" s="2" t="s">
        <v>885</v>
      </c>
      <c r="E258" s="2" t="s">
        <v>1338</v>
      </c>
      <c r="F258" s="2" t="s">
        <v>989</v>
      </c>
      <c r="G258" s="6" t="n">
        <v>45895</v>
      </c>
      <c r="H258" s="7" t="s">
        <v>929</v>
      </c>
      <c r="I258" s="1" t="s">
        <v>1597</v>
      </c>
      <c r="J258" s="1" t="n">
        <v>50</v>
      </c>
      <c r="K258" s="2" t="s">
        <v>1598</v>
      </c>
      <c r="L258" s="2" t="s">
        <v>891</v>
      </c>
    </row>
    <row r="259" customFormat="false" ht="18.7" hidden="false" customHeight="true" outlineLevel="0" collapsed="false">
      <c r="A259" s="1" t="n">
        <v>258</v>
      </c>
      <c r="B259" s="2" t="s">
        <v>1599</v>
      </c>
      <c r="C259" s="2" t="s">
        <v>1600</v>
      </c>
      <c r="D259" s="2" t="s">
        <v>885</v>
      </c>
      <c r="E259" s="2" t="s">
        <v>979</v>
      </c>
      <c r="F259" s="2" t="s">
        <v>1041</v>
      </c>
      <c r="G259" s="6" t="n">
        <v>45897</v>
      </c>
      <c r="H259" s="7" t="s">
        <v>1341</v>
      </c>
      <c r="I259" s="1" t="s">
        <v>1601</v>
      </c>
      <c r="J259" s="1" t="n">
        <v>252</v>
      </c>
      <c r="K259" s="2" t="s">
        <v>1602</v>
      </c>
      <c r="L259" s="2" t="s">
        <v>891</v>
      </c>
    </row>
    <row r="260" customFormat="false" ht="18.7" hidden="false" customHeight="true" outlineLevel="0" collapsed="false">
      <c r="A260" s="1" t="n">
        <v>259</v>
      </c>
      <c r="B260" s="2" t="s">
        <v>1603</v>
      </c>
      <c r="C260" s="2" t="s">
        <v>1600</v>
      </c>
      <c r="D260" s="2" t="s">
        <v>885</v>
      </c>
      <c r="E260" s="2" t="s">
        <v>979</v>
      </c>
      <c r="F260" s="2" t="s">
        <v>1041</v>
      </c>
      <c r="G260" s="6" t="n">
        <v>45897</v>
      </c>
      <c r="H260" s="7" t="s">
        <v>1341</v>
      </c>
      <c r="I260" s="1" t="s">
        <v>1601</v>
      </c>
      <c r="J260" s="1" t="n">
        <v>252</v>
      </c>
      <c r="K260" s="2" t="s">
        <v>1602</v>
      </c>
      <c r="L260" s="2" t="s">
        <v>891</v>
      </c>
    </row>
    <row r="261" customFormat="false" ht="18.7" hidden="false" customHeight="true" outlineLevel="0" collapsed="false">
      <c r="A261" s="1" t="n">
        <v>260</v>
      </c>
      <c r="B261" s="2" t="s">
        <v>1604</v>
      </c>
      <c r="C261" s="2" t="s">
        <v>1600</v>
      </c>
      <c r="D261" s="2" t="s">
        <v>885</v>
      </c>
      <c r="E261" s="2" t="s">
        <v>979</v>
      </c>
      <c r="F261" s="2" t="s">
        <v>1041</v>
      </c>
      <c r="G261" s="6" t="n">
        <v>45897</v>
      </c>
      <c r="H261" s="7" t="s">
        <v>1341</v>
      </c>
      <c r="I261" s="1" t="s">
        <v>1601</v>
      </c>
      <c r="J261" s="1" t="n">
        <v>252</v>
      </c>
      <c r="K261" s="2" t="s">
        <v>1602</v>
      </c>
      <c r="L261" s="2" t="s">
        <v>891</v>
      </c>
    </row>
    <row r="262" customFormat="false" ht="18.7" hidden="false" customHeight="true" outlineLevel="0" collapsed="false">
      <c r="A262" s="1" t="n">
        <v>261</v>
      </c>
      <c r="B262" s="2" t="s">
        <v>1605</v>
      </c>
      <c r="C262" s="2" t="s">
        <v>1606</v>
      </c>
      <c r="D262" s="2" t="s">
        <v>949</v>
      </c>
      <c r="F262" s="2" t="s">
        <v>1094</v>
      </c>
      <c r="G262" s="6" t="n">
        <v>45897</v>
      </c>
      <c r="H262" s="7" t="s">
        <v>929</v>
      </c>
      <c r="I262" s="1" t="s">
        <v>1607</v>
      </c>
      <c r="J262" s="1" t="n">
        <v>1399</v>
      </c>
      <c r="K262" s="2" t="s">
        <v>1608</v>
      </c>
      <c r="L262" s="2" t="s">
        <v>891</v>
      </c>
    </row>
    <row r="263" customFormat="false" ht="18.7" hidden="false" customHeight="true" outlineLevel="0" collapsed="false">
      <c r="A263" s="1" t="n">
        <v>262</v>
      </c>
      <c r="B263" s="2" t="s">
        <v>1609</v>
      </c>
      <c r="C263" s="2" t="s">
        <v>1610</v>
      </c>
      <c r="D263" s="2" t="s">
        <v>885</v>
      </c>
      <c r="F263" s="2" t="s">
        <v>1014</v>
      </c>
      <c r="G263" s="6" t="n">
        <v>45898</v>
      </c>
      <c r="H263" s="7" t="s">
        <v>1009</v>
      </c>
      <c r="I263" s="1" t="s">
        <v>1611</v>
      </c>
      <c r="J263" s="1" t="n">
        <v>242</v>
      </c>
      <c r="K263" s="2" t="s">
        <v>1612</v>
      </c>
      <c r="L263" s="2" t="s">
        <v>891</v>
      </c>
    </row>
    <row r="264" customFormat="false" ht="18.7" hidden="false" customHeight="true" outlineLevel="0" collapsed="false">
      <c r="A264" s="1" t="n">
        <v>263</v>
      </c>
      <c r="B264" s="2" t="s">
        <v>1613</v>
      </c>
      <c r="C264" s="2" t="s">
        <v>1614</v>
      </c>
      <c r="D264" s="2" t="s">
        <v>899</v>
      </c>
      <c r="E264" s="2" t="s">
        <v>1020</v>
      </c>
      <c r="F264" s="2" t="s">
        <v>887</v>
      </c>
      <c r="G264" s="6" t="n">
        <v>45902</v>
      </c>
      <c r="H264" s="7" t="s">
        <v>1036</v>
      </c>
      <c r="I264" s="1" t="s">
        <v>1615</v>
      </c>
      <c r="J264" s="1" t="n">
        <v>867</v>
      </c>
      <c r="K264" s="2" t="s">
        <v>1616</v>
      </c>
      <c r="L264" s="2" t="s">
        <v>891</v>
      </c>
    </row>
    <row r="265" customFormat="false" ht="18.7" hidden="false" customHeight="true" outlineLevel="0" collapsed="false">
      <c r="A265" s="1" t="n">
        <v>264</v>
      </c>
      <c r="B265" s="2" t="s">
        <v>1617</v>
      </c>
      <c r="C265" s="2" t="s">
        <v>1618</v>
      </c>
      <c r="D265" s="2" t="s">
        <v>997</v>
      </c>
      <c r="E265" s="2" t="s">
        <v>1619</v>
      </c>
      <c r="F265" s="2" t="s">
        <v>989</v>
      </c>
      <c r="G265" s="6" t="n">
        <v>45902</v>
      </c>
      <c r="H265" s="7" t="s">
        <v>929</v>
      </c>
      <c r="I265" s="1" t="s">
        <v>1620</v>
      </c>
      <c r="J265" s="1" t="n">
        <v>33</v>
      </c>
      <c r="K265" s="2" t="s">
        <v>1621</v>
      </c>
      <c r="L265" s="2" t="s">
        <v>891</v>
      </c>
    </row>
    <row r="266" customFormat="false" ht="18.7" hidden="false" customHeight="true" outlineLevel="0" collapsed="false">
      <c r="A266" s="1" t="n">
        <v>265</v>
      </c>
      <c r="B266" s="2" t="s">
        <v>1288</v>
      </c>
      <c r="C266" s="2" t="s">
        <v>1289</v>
      </c>
      <c r="D266" s="2" t="s">
        <v>885</v>
      </c>
      <c r="E266" s="2" t="s">
        <v>1020</v>
      </c>
      <c r="F266" s="2" t="s">
        <v>1041</v>
      </c>
      <c r="G266" s="6" t="n">
        <v>45903</v>
      </c>
      <c r="H266" s="7" t="s">
        <v>888</v>
      </c>
      <c r="I266" s="1" t="s">
        <v>1622</v>
      </c>
      <c r="J266" s="1" t="n">
        <v>425</v>
      </c>
      <c r="K266" s="2" t="s">
        <v>1290</v>
      </c>
      <c r="L266" s="2" t="s">
        <v>891</v>
      </c>
    </row>
    <row r="267" customFormat="false" ht="18.7" hidden="false" customHeight="true" outlineLevel="0" collapsed="false">
      <c r="A267" s="1" t="n">
        <v>266</v>
      </c>
      <c r="B267" s="2" t="s">
        <v>1623</v>
      </c>
      <c r="C267" s="2" t="s">
        <v>1289</v>
      </c>
      <c r="D267" s="2" t="s">
        <v>1624</v>
      </c>
      <c r="E267" s="2" t="s">
        <v>1020</v>
      </c>
      <c r="F267" s="2" t="s">
        <v>1041</v>
      </c>
      <c r="G267" s="6" t="n">
        <v>45903</v>
      </c>
      <c r="H267" s="7" t="s">
        <v>888</v>
      </c>
      <c r="I267" s="1" t="s">
        <v>1622</v>
      </c>
      <c r="J267" s="1" t="n">
        <v>425</v>
      </c>
      <c r="K267" s="2" t="s">
        <v>1290</v>
      </c>
      <c r="L267" s="2" t="s">
        <v>891</v>
      </c>
    </row>
    <row r="268" customFormat="false" ht="18.7" hidden="false" customHeight="true" outlineLevel="0" collapsed="false">
      <c r="A268" s="1" t="n">
        <v>267</v>
      </c>
      <c r="B268" s="2" t="s">
        <v>1625</v>
      </c>
      <c r="C268" s="2" t="s">
        <v>1289</v>
      </c>
      <c r="D268" s="2" t="s">
        <v>1624</v>
      </c>
      <c r="E268" s="2" t="s">
        <v>1020</v>
      </c>
      <c r="F268" s="2" t="s">
        <v>1041</v>
      </c>
      <c r="G268" s="6" t="n">
        <v>45903</v>
      </c>
      <c r="H268" s="7" t="s">
        <v>888</v>
      </c>
      <c r="I268" s="1" t="s">
        <v>1622</v>
      </c>
      <c r="J268" s="1" t="n">
        <v>425</v>
      </c>
      <c r="K268" s="2" t="s">
        <v>1290</v>
      </c>
      <c r="L268" s="2" t="s">
        <v>891</v>
      </c>
    </row>
    <row r="269" customFormat="false" ht="18.7" hidden="false" customHeight="true" outlineLevel="0" collapsed="false">
      <c r="A269" s="1" t="n">
        <v>268</v>
      </c>
      <c r="B269" s="2" t="s">
        <v>1626</v>
      </c>
      <c r="C269" s="2" t="s">
        <v>1627</v>
      </c>
      <c r="D269" s="2" t="s">
        <v>885</v>
      </c>
      <c r="E269" s="2" t="s">
        <v>1100</v>
      </c>
      <c r="F269" s="2" t="s">
        <v>1060</v>
      </c>
      <c r="G269" s="6" t="n">
        <v>45905</v>
      </c>
      <c r="H269" s="7" t="s">
        <v>888</v>
      </c>
      <c r="I269" s="1" t="s">
        <v>1628</v>
      </c>
      <c r="J269" s="1" t="n">
        <v>362</v>
      </c>
      <c r="K269" s="2" t="s">
        <v>1629</v>
      </c>
      <c r="L269" s="2" t="s">
        <v>891</v>
      </c>
    </row>
    <row r="270" customFormat="false" ht="18.7" hidden="false" customHeight="true" outlineLevel="0" collapsed="false">
      <c r="A270" s="1" t="n">
        <v>269</v>
      </c>
      <c r="B270" s="2" t="s">
        <v>1630</v>
      </c>
      <c r="C270" s="2" t="s">
        <v>1627</v>
      </c>
      <c r="D270" s="2" t="s">
        <v>1253</v>
      </c>
      <c r="E270" s="2" t="s">
        <v>1100</v>
      </c>
      <c r="F270" s="2" t="s">
        <v>1060</v>
      </c>
      <c r="G270" s="6" t="n">
        <v>45905</v>
      </c>
      <c r="H270" s="7" t="s">
        <v>888</v>
      </c>
      <c r="I270" s="1" t="s">
        <v>1628</v>
      </c>
      <c r="J270" s="1" t="n">
        <v>362</v>
      </c>
      <c r="K270" s="2" t="s">
        <v>1629</v>
      </c>
      <c r="L270" s="2" t="s">
        <v>891</v>
      </c>
    </row>
    <row r="271" customFormat="false" ht="18.7" hidden="false" customHeight="true" outlineLevel="0" collapsed="false">
      <c r="A271" s="1" t="n">
        <v>270</v>
      </c>
      <c r="B271" s="2" t="s">
        <v>1631</v>
      </c>
      <c r="C271" s="2" t="s">
        <v>1627</v>
      </c>
      <c r="D271" s="2" t="s">
        <v>885</v>
      </c>
      <c r="E271" s="2" t="s">
        <v>1100</v>
      </c>
      <c r="F271" s="2" t="s">
        <v>1060</v>
      </c>
      <c r="G271" s="6" t="n">
        <v>45905</v>
      </c>
      <c r="H271" s="7" t="s">
        <v>888</v>
      </c>
      <c r="I271" s="1" t="s">
        <v>1628</v>
      </c>
      <c r="J271" s="1" t="n">
        <v>362</v>
      </c>
      <c r="K271" s="2" t="s">
        <v>1629</v>
      </c>
      <c r="L271" s="2" t="s">
        <v>891</v>
      </c>
    </row>
    <row r="272" customFormat="false" ht="18.7" hidden="false" customHeight="true" outlineLevel="0" collapsed="false">
      <c r="A272" s="1" t="n">
        <v>271</v>
      </c>
      <c r="B272" s="2" t="s">
        <v>1632</v>
      </c>
      <c r="C272" s="2" t="s">
        <v>1633</v>
      </c>
      <c r="D272" s="2" t="s">
        <v>885</v>
      </c>
      <c r="E272" s="2" t="s">
        <v>1196</v>
      </c>
      <c r="F272" s="2" t="s">
        <v>887</v>
      </c>
      <c r="G272" s="6" t="n">
        <v>45908</v>
      </c>
      <c r="H272" s="7" t="s">
        <v>888</v>
      </c>
      <c r="I272" s="1" t="s">
        <v>1634</v>
      </c>
      <c r="J272" s="1" t="n">
        <v>788</v>
      </c>
      <c r="K272" s="2" t="s">
        <v>1635</v>
      </c>
      <c r="L272" s="2" t="s">
        <v>891</v>
      </c>
    </row>
    <row r="273" customFormat="false" ht="18.7" hidden="false" customHeight="true" outlineLevel="0" collapsed="false">
      <c r="A273" s="1" t="n">
        <v>272</v>
      </c>
      <c r="B273" s="2" t="s">
        <v>1636</v>
      </c>
      <c r="C273" s="2" t="s">
        <v>1637</v>
      </c>
      <c r="D273" s="2" t="s">
        <v>885</v>
      </c>
      <c r="E273" s="2" t="s">
        <v>1196</v>
      </c>
      <c r="F273" s="2" t="s">
        <v>887</v>
      </c>
      <c r="G273" s="6" t="n">
        <v>45908</v>
      </c>
      <c r="H273" s="7" t="s">
        <v>888</v>
      </c>
      <c r="I273" s="1" t="s">
        <v>1634</v>
      </c>
      <c r="J273" s="1" t="n">
        <v>455</v>
      </c>
      <c r="K273" s="2" t="s">
        <v>1638</v>
      </c>
      <c r="L273" s="2" t="s">
        <v>891</v>
      </c>
    </row>
    <row r="274" customFormat="false" ht="18.7" hidden="false" customHeight="true" outlineLevel="0" collapsed="false">
      <c r="A274" s="1" t="n">
        <v>273</v>
      </c>
      <c r="B274" s="2" t="s">
        <v>1534</v>
      </c>
      <c r="C274" s="2" t="s">
        <v>1535</v>
      </c>
      <c r="D274" s="2" t="s">
        <v>899</v>
      </c>
      <c r="E274" s="2" t="s">
        <v>1196</v>
      </c>
      <c r="F274" s="2" t="s">
        <v>887</v>
      </c>
      <c r="G274" s="6" t="n">
        <v>45908</v>
      </c>
      <c r="H274" s="7" t="s">
        <v>906</v>
      </c>
      <c r="I274" s="1" t="s">
        <v>1639</v>
      </c>
      <c r="J274" s="1" t="n">
        <v>679</v>
      </c>
      <c r="K274" s="2" t="s">
        <v>1538</v>
      </c>
      <c r="L274" s="2" t="s">
        <v>891</v>
      </c>
    </row>
    <row r="275" customFormat="false" ht="18.7" hidden="false" customHeight="true" outlineLevel="0" collapsed="false">
      <c r="A275" s="1" t="n">
        <v>274</v>
      </c>
      <c r="B275" s="2" t="s">
        <v>1539</v>
      </c>
      <c r="C275" s="2" t="s">
        <v>1535</v>
      </c>
      <c r="D275" s="2" t="s">
        <v>885</v>
      </c>
      <c r="E275" s="2" t="s">
        <v>1196</v>
      </c>
      <c r="F275" s="2" t="s">
        <v>887</v>
      </c>
      <c r="G275" s="6" t="n">
        <v>45908</v>
      </c>
      <c r="H275" s="7" t="s">
        <v>906</v>
      </c>
      <c r="I275" s="1" t="s">
        <v>1639</v>
      </c>
      <c r="J275" s="1" t="n">
        <v>679</v>
      </c>
      <c r="K275" s="2" t="s">
        <v>1538</v>
      </c>
      <c r="L275" s="2" t="s">
        <v>891</v>
      </c>
    </row>
    <row r="276" customFormat="false" ht="18.7" hidden="false" customHeight="true" outlineLevel="0" collapsed="false">
      <c r="A276" s="1" t="n">
        <v>275</v>
      </c>
      <c r="B276" s="2" t="s">
        <v>1640</v>
      </c>
      <c r="C276" s="2" t="s">
        <v>1641</v>
      </c>
      <c r="D276" s="2" t="s">
        <v>899</v>
      </c>
      <c r="E276" s="2" t="s">
        <v>1196</v>
      </c>
      <c r="F276" s="2" t="s">
        <v>887</v>
      </c>
      <c r="G276" s="6" t="n">
        <v>45908</v>
      </c>
      <c r="H276" s="7" t="s">
        <v>906</v>
      </c>
      <c r="I276" s="1" t="s">
        <v>1639</v>
      </c>
      <c r="J276" s="1" t="n">
        <v>1246</v>
      </c>
      <c r="K276" s="2" t="s">
        <v>1642</v>
      </c>
      <c r="L276" s="2" t="s">
        <v>891</v>
      </c>
    </row>
    <row r="277" customFormat="false" ht="18.7" hidden="false" customHeight="true" outlineLevel="0" collapsed="false">
      <c r="A277" s="1" t="n">
        <v>276</v>
      </c>
      <c r="B277" s="2" t="s">
        <v>1643</v>
      </c>
      <c r="C277" s="2" t="s">
        <v>1644</v>
      </c>
      <c r="D277" s="2" t="s">
        <v>899</v>
      </c>
      <c r="E277" s="2" t="s">
        <v>1196</v>
      </c>
      <c r="F277" s="2" t="s">
        <v>887</v>
      </c>
      <c r="G277" s="6" t="n">
        <v>45908</v>
      </c>
      <c r="H277" s="7" t="s">
        <v>1036</v>
      </c>
      <c r="I277" s="1" t="s">
        <v>1645</v>
      </c>
      <c r="J277" s="1" t="n">
        <v>203</v>
      </c>
      <c r="K277" s="2" t="s">
        <v>1646</v>
      </c>
      <c r="L277" s="2" t="s">
        <v>891</v>
      </c>
    </row>
    <row r="278" customFormat="false" ht="18.7" hidden="false" customHeight="true" outlineLevel="0" collapsed="false">
      <c r="A278" s="1" t="n">
        <v>277</v>
      </c>
      <c r="B278" s="2" t="s">
        <v>1647</v>
      </c>
      <c r="C278" s="2" t="s">
        <v>1648</v>
      </c>
      <c r="D278" s="2" t="s">
        <v>894</v>
      </c>
      <c r="E278" s="2" t="s">
        <v>917</v>
      </c>
      <c r="F278" s="2" t="s">
        <v>887</v>
      </c>
      <c r="G278" s="6" t="n">
        <v>45915</v>
      </c>
      <c r="H278" s="7" t="s">
        <v>906</v>
      </c>
      <c r="I278" s="1" t="s">
        <v>1649</v>
      </c>
      <c r="J278" s="1" t="n">
        <v>632</v>
      </c>
      <c r="K278" s="2" t="s">
        <v>1650</v>
      </c>
      <c r="L278" s="2" t="s">
        <v>891</v>
      </c>
    </row>
    <row r="279" customFormat="false" ht="18.7" hidden="false" customHeight="true" outlineLevel="0" collapsed="false">
      <c r="A279" s="1" t="n">
        <v>278</v>
      </c>
      <c r="B279" s="2" t="s">
        <v>1651</v>
      </c>
      <c r="C279" s="2" t="s">
        <v>1638</v>
      </c>
      <c r="D279" s="2" t="s">
        <v>997</v>
      </c>
      <c r="E279" s="2" t="s">
        <v>1030</v>
      </c>
      <c r="F279" s="2" t="s">
        <v>989</v>
      </c>
      <c r="G279" s="6" t="n">
        <v>45915</v>
      </c>
      <c r="H279" s="7" t="s">
        <v>944</v>
      </c>
      <c r="I279" s="1" t="s">
        <v>1652</v>
      </c>
      <c r="J279" s="1" t="n">
        <v>455</v>
      </c>
      <c r="K279" s="2" t="s">
        <v>1638</v>
      </c>
      <c r="L279" s="2" t="s">
        <v>891</v>
      </c>
    </row>
    <row r="280" customFormat="false" ht="18.7" hidden="false" customHeight="true" outlineLevel="0" collapsed="false">
      <c r="A280" s="1" t="n">
        <v>279</v>
      </c>
      <c r="B280" s="2" t="s">
        <v>1653</v>
      </c>
      <c r="C280" s="2" t="s">
        <v>1654</v>
      </c>
      <c r="D280" s="2" t="s">
        <v>997</v>
      </c>
      <c r="E280" s="2" t="s">
        <v>1068</v>
      </c>
      <c r="F280" s="2" t="s">
        <v>989</v>
      </c>
      <c r="G280" s="6" t="n">
        <v>45916</v>
      </c>
      <c r="H280" s="7" t="s">
        <v>929</v>
      </c>
      <c r="I280" s="1" t="s">
        <v>1655</v>
      </c>
      <c r="J280" s="1" t="n">
        <v>79</v>
      </c>
      <c r="K280" s="2" t="s">
        <v>1656</v>
      </c>
      <c r="L280" s="2" t="s">
        <v>891</v>
      </c>
    </row>
    <row r="281" customFormat="false" ht="18.7" hidden="false" customHeight="true" outlineLevel="0" collapsed="false">
      <c r="A281" s="1" t="n">
        <v>280</v>
      </c>
      <c r="B281" s="2" t="s">
        <v>1657</v>
      </c>
      <c r="C281" s="2" t="s">
        <v>1654</v>
      </c>
      <c r="D281" s="2" t="s">
        <v>997</v>
      </c>
      <c r="E281" s="2" t="s">
        <v>1068</v>
      </c>
      <c r="F281" s="2" t="s">
        <v>989</v>
      </c>
      <c r="G281" s="6" t="n">
        <v>45916</v>
      </c>
      <c r="H281" s="7" t="s">
        <v>929</v>
      </c>
      <c r="I281" s="1" t="s">
        <v>1655</v>
      </c>
      <c r="J281" s="1" t="n">
        <v>79</v>
      </c>
      <c r="K281" s="2" t="s">
        <v>1656</v>
      </c>
      <c r="L281" s="2" t="s">
        <v>891</v>
      </c>
    </row>
    <row r="282" customFormat="false" ht="18.7" hidden="false" customHeight="true" outlineLevel="0" collapsed="false">
      <c r="A282" s="1" t="n">
        <v>281</v>
      </c>
      <c r="B282" s="2" t="s">
        <v>1658</v>
      </c>
      <c r="C282" s="2" t="s">
        <v>1654</v>
      </c>
      <c r="D282" s="2" t="s">
        <v>997</v>
      </c>
      <c r="E282" s="2" t="s">
        <v>1068</v>
      </c>
      <c r="F282" s="2" t="s">
        <v>989</v>
      </c>
      <c r="G282" s="6" t="n">
        <v>45916</v>
      </c>
      <c r="H282" s="7" t="s">
        <v>929</v>
      </c>
      <c r="I282" s="1" t="s">
        <v>1655</v>
      </c>
      <c r="J282" s="1" t="n">
        <v>79</v>
      </c>
      <c r="K282" s="2" t="s">
        <v>1656</v>
      </c>
      <c r="L282" s="2" t="s">
        <v>891</v>
      </c>
    </row>
    <row r="283" customFormat="false" ht="18.7" hidden="false" customHeight="true" outlineLevel="0" collapsed="false">
      <c r="A283" s="1" t="n">
        <v>282</v>
      </c>
      <c r="B283" s="2" t="s">
        <v>1659</v>
      </c>
      <c r="C283" s="2" t="s">
        <v>1654</v>
      </c>
      <c r="D283" s="2" t="s">
        <v>997</v>
      </c>
      <c r="E283" s="2" t="s">
        <v>1068</v>
      </c>
      <c r="F283" s="2" t="s">
        <v>989</v>
      </c>
      <c r="G283" s="6" t="n">
        <v>45916</v>
      </c>
      <c r="H283" s="7" t="s">
        <v>929</v>
      </c>
      <c r="I283" s="1" t="s">
        <v>1655</v>
      </c>
      <c r="J283" s="1" t="n">
        <v>79</v>
      </c>
      <c r="K283" s="2" t="s">
        <v>1656</v>
      </c>
      <c r="L283" s="2" t="s">
        <v>891</v>
      </c>
    </row>
    <row r="284" customFormat="false" ht="18.7" hidden="false" customHeight="true" outlineLevel="0" collapsed="false">
      <c r="A284" s="1" t="n">
        <v>283</v>
      </c>
      <c r="B284" s="2" t="s">
        <v>1660</v>
      </c>
      <c r="C284" s="2" t="s">
        <v>1654</v>
      </c>
      <c r="D284" s="2" t="s">
        <v>997</v>
      </c>
      <c r="E284" s="2" t="s">
        <v>1068</v>
      </c>
      <c r="F284" s="2" t="s">
        <v>989</v>
      </c>
      <c r="G284" s="6" t="n">
        <v>45916</v>
      </c>
      <c r="H284" s="7" t="s">
        <v>929</v>
      </c>
      <c r="I284" s="1" t="s">
        <v>1655</v>
      </c>
      <c r="J284" s="1" t="n">
        <v>79</v>
      </c>
      <c r="K284" s="2" t="s">
        <v>1656</v>
      </c>
      <c r="L284" s="2" t="s">
        <v>891</v>
      </c>
    </row>
    <row r="285" customFormat="false" ht="18.7" hidden="false" customHeight="true" outlineLevel="0" collapsed="false">
      <c r="A285" s="1" t="n">
        <v>284</v>
      </c>
      <c r="B285" s="2" t="s">
        <v>1661</v>
      </c>
      <c r="C285" s="2" t="s">
        <v>1654</v>
      </c>
      <c r="D285" s="2" t="s">
        <v>997</v>
      </c>
      <c r="E285" s="2" t="s">
        <v>1068</v>
      </c>
      <c r="F285" s="2" t="s">
        <v>989</v>
      </c>
      <c r="G285" s="6" t="n">
        <v>45916</v>
      </c>
      <c r="H285" s="7" t="s">
        <v>929</v>
      </c>
      <c r="I285" s="1" t="s">
        <v>1655</v>
      </c>
      <c r="J285" s="1" t="n">
        <v>79</v>
      </c>
      <c r="K285" s="2" t="s">
        <v>1656</v>
      </c>
      <c r="L285" s="2" t="s">
        <v>891</v>
      </c>
    </row>
    <row r="286" customFormat="false" ht="18.7" hidden="false" customHeight="true" outlineLevel="0" collapsed="false">
      <c r="A286" s="1" t="n">
        <v>285</v>
      </c>
      <c r="B286" s="2" t="s">
        <v>1662</v>
      </c>
      <c r="C286" s="2" t="s">
        <v>1663</v>
      </c>
      <c r="D286" s="2" t="s">
        <v>997</v>
      </c>
      <c r="E286" s="2" t="s">
        <v>1184</v>
      </c>
      <c r="F286" s="2" t="s">
        <v>989</v>
      </c>
      <c r="G286" s="6" t="n">
        <v>45923</v>
      </c>
      <c r="H286" s="7" t="s">
        <v>929</v>
      </c>
      <c r="I286" s="1" t="s">
        <v>1664</v>
      </c>
      <c r="J286" s="1" t="n">
        <v>4</v>
      </c>
      <c r="K286" s="2" t="s">
        <v>1665</v>
      </c>
      <c r="L286" s="2" t="s">
        <v>891</v>
      </c>
    </row>
    <row r="287" customFormat="false" ht="18.7" hidden="false" customHeight="true" outlineLevel="0" collapsed="false">
      <c r="A287" s="1" t="n">
        <v>286</v>
      </c>
      <c r="B287" s="2" t="s">
        <v>1666</v>
      </c>
      <c r="C287" s="2" t="s">
        <v>1663</v>
      </c>
      <c r="D287" s="2" t="s">
        <v>997</v>
      </c>
      <c r="E287" s="2" t="s">
        <v>1184</v>
      </c>
      <c r="F287" s="2" t="s">
        <v>989</v>
      </c>
      <c r="G287" s="6" t="n">
        <v>45923</v>
      </c>
      <c r="H287" s="7" t="s">
        <v>929</v>
      </c>
      <c r="I287" s="1" t="s">
        <v>1664</v>
      </c>
      <c r="J287" s="1" t="n">
        <v>4</v>
      </c>
      <c r="K287" s="2" t="s">
        <v>1665</v>
      </c>
      <c r="L287" s="2" t="s">
        <v>891</v>
      </c>
    </row>
    <row r="288" customFormat="false" ht="18.7" hidden="false" customHeight="true" outlineLevel="0" collapsed="false">
      <c r="A288" s="1" t="n">
        <v>287</v>
      </c>
      <c r="B288" s="2" t="s">
        <v>1667</v>
      </c>
      <c r="C288" s="2" t="s">
        <v>1663</v>
      </c>
      <c r="D288" s="2" t="s">
        <v>997</v>
      </c>
      <c r="E288" s="2" t="s">
        <v>1184</v>
      </c>
      <c r="F288" s="2" t="s">
        <v>989</v>
      </c>
      <c r="G288" s="6" t="n">
        <v>45923</v>
      </c>
      <c r="H288" s="7" t="s">
        <v>929</v>
      </c>
      <c r="I288" s="1" t="s">
        <v>1664</v>
      </c>
      <c r="J288" s="1" t="n">
        <v>4</v>
      </c>
      <c r="K288" s="2" t="s">
        <v>1665</v>
      </c>
      <c r="L288" s="2" t="s">
        <v>891</v>
      </c>
    </row>
    <row r="289" customFormat="false" ht="18.7" hidden="false" customHeight="true" outlineLevel="0" collapsed="false">
      <c r="A289" s="1" t="n">
        <v>288</v>
      </c>
      <c r="B289" s="2" t="s">
        <v>1668</v>
      </c>
      <c r="C289" s="2" t="s">
        <v>1663</v>
      </c>
      <c r="D289" s="2" t="s">
        <v>997</v>
      </c>
      <c r="E289" s="2" t="s">
        <v>1184</v>
      </c>
      <c r="F289" s="2" t="s">
        <v>989</v>
      </c>
      <c r="G289" s="6" t="n">
        <v>45923</v>
      </c>
      <c r="H289" s="7" t="s">
        <v>929</v>
      </c>
      <c r="I289" s="1" t="s">
        <v>1664</v>
      </c>
      <c r="J289" s="1" t="n">
        <v>4</v>
      </c>
      <c r="K289" s="2" t="s">
        <v>1665</v>
      </c>
      <c r="L289" s="2" t="s">
        <v>891</v>
      </c>
    </row>
    <row r="290" customFormat="false" ht="18.7" hidden="false" customHeight="true" outlineLevel="0" collapsed="false">
      <c r="A290" s="1" t="n">
        <v>289</v>
      </c>
      <c r="B290" s="2" t="s">
        <v>1669</v>
      </c>
      <c r="C290" s="2" t="s">
        <v>1663</v>
      </c>
      <c r="D290" s="2" t="s">
        <v>997</v>
      </c>
      <c r="E290" s="2" t="s">
        <v>1184</v>
      </c>
      <c r="F290" s="2" t="s">
        <v>989</v>
      </c>
      <c r="G290" s="6" t="n">
        <v>45923</v>
      </c>
      <c r="H290" s="7" t="s">
        <v>929</v>
      </c>
      <c r="I290" s="1" t="s">
        <v>1664</v>
      </c>
      <c r="J290" s="1" t="n">
        <v>4</v>
      </c>
      <c r="K290" s="2" t="s">
        <v>1665</v>
      </c>
      <c r="L290" s="2" t="s">
        <v>891</v>
      </c>
    </row>
    <row r="291" customFormat="false" ht="18.7" hidden="false" customHeight="true" outlineLevel="0" collapsed="false">
      <c r="A291" s="1" t="n">
        <v>290</v>
      </c>
      <c r="B291" s="2" t="s">
        <v>1670</v>
      </c>
      <c r="C291" s="2" t="s">
        <v>1663</v>
      </c>
      <c r="D291" s="2" t="s">
        <v>997</v>
      </c>
      <c r="E291" s="2" t="s">
        <v>1184</v>
      </c>
      <c r="F291" s="2" t="s">
        <v>989</v>
      </c>
      <c r="G291" s="6" t="n">
        <v>45923</v>
      </c>
      <c r="H291" s="7" t="s">
        <v>929</v>
      </c>
      <c r="I291" s="1" t="s">
        <v>1664</v>
      </c>
      <c r="J291" s="1" t="n">
        <v>4</v>
      </c>
      <c r="K291" s="2" t="s">
        <v>1665</v>
      </c>
      <c r="L291" s="2" t="s">
        <v>891</v>
      </c>
    </row>
    <row r="292" customFormat="false" ht="18.7" hidden="false" customHeight="true" outlineLevel="0" collapsed="false">
      <c r="A292" s="1" t="n">
        <v>291</v>
      </c>
      <c r="B292" s="2" t="s">
        <v>1671</v>
      </c>
      <c r="C292" s="2" t="s">
        <v>1663</v>
      </c>
      <c r="D292" s="2" t="s">
        <v>997</v>
      </c>
      <c r="E292" s="2" t="s">
        <v>1184</v>
      </c>
      <c r="F292" s="2" t="s">
        <v>989</v>
      </c>
      <c r="G292" s="6" t="n">
        <v>45923</v>
      </c>
      <c r="H292" s="7" t="s">
        <v>929</v>
      </c>
      <c r="I292" s="1" t="s">
        <v>1664</v>
      </c>
      <c r="J292" s="1" t="n">
        <v>4</v>
      </c>
      <c r="K292" s="2" t="s">
        <v>1665</v>
      </c>
      <c r="L292" s="2" t="s">
        <v>891</v>
      </c>
    </row>
    <row r="293" customFormat="false" ht="18.7" hidden="false" customHeight="true" outlineLevel="0" collapsed="false">
      <c r="A293" s="1" t="n">
        <v>292</v>
      </c>
      <c r="B293" s="2" t="s">
        <v>1672</v>
      </c>
      <c r="C293" s="2" t="s">
        <v>1663</v>
      </c>
      <c r="D293" s="2" t="s">
        <v>997</v>
      </c>
      <c r="E293" s="2" t="s">
        <v>1184</v>
      </c>
      <c r="F293" s="2" t="s">
        <v>989</v>
      </c>
      <c r="G293" s="6" t="n">
        <v>45923</v>
      </c>
      <c r="H293" s="7" t="s">
        <v>929</v>
      </c>
      <c r="I293" s="1" t="s">
        <v>1664</v>
      </c>
      <c r="J293" s="1" t="n">
        <v>4</v>
      </c>
      <c r="K293" s="2" t="s">
        <v>1665</v>
      </c>
      <c r="L293" s="2" t="s">
        <v>891</v>
      </c>
    </row>
    <row r="294" customFormat="false" ht="18.7" hidden="false" customHeight="true" outlineLevel="0" collapsed="false">
      <c r="A294" s="1" t="n">
        <v>293</v>
      </c>
      <c r="B294" s="2" t="s">
        <v>1673</v>
      </c>
      <c r="C294" s="2" t="s">
        <v>1674</v>
      </c>
      <c r="D294" s="2" t="s">
        <v>997</v>
      </c>
      <c r="E294" s="2" t="s">
        <v>1184</v>
      </c>
      <c r="F294" s="2" t="s">
        <v>989</v>
      </c>
      <c r="G294" s="6" t="n">
        <v>45923</v>
      </c>
      <c r="H294" s="7" t="s">
        <v>929</v>
      </c>
      <c r="I294" s="1" t="s">
        <v>1664</v>
      </c>
      <c r="J294" s="1" t="n">
        <v>450</v>
      </c>
      <c r="K294" s="2" t="s">
        <v>1675</v>
      </c>
      <c r="L294" s="2" t="s">
        <v>891</v>
      </c>
    </row>
    <row r="295" customFormat="false" ht="18.7" hidden="false" customHeight="true" outlineLevel="0" collapsed="false">
      <c r="A295" s="1" t="n">
        <v>294</v>
      </c>
      <c r="B295" s="2" t="s">
        <v>1676</v>
      </c>
      <c r="C295" s="2" t="s">
        <v>1663</v>
      </c>
      <c r="D295" s="2" t="s">
        <v>997</v>
      </c>
      <c r="E295" s="2" t="s">
        <v>1184</v>
      </c>
      <c r="F295" s="2" t="s">
        <v>989</v>
      </c>
      <c r="G295" s="6" t="n">
        <v>45923</v>
      </c>
      <c r="H295" s="7" t="s">
        <v>929</v>
      </c>
      <c r="I295" s="1" t="s">
        <v>1664</v>
      </c>
      <c r="J295" s="1" t="n">
        <v>4</v>
      </c>
      <c r="K295" s="2" t="s">
        <v>1665</v>
      </c>
      <c r="L295" s="2" t="s">
        <v>891</v>
      </c>
    </row>
    <row r="296" customFormat="false" ht="18.7" hidden="false" customHeight="true" outlineLevel="0" collapsed="false">
      <c r="A296" s="1" t="n">
        <v>295</v>
      </c>
      <c r="B296" s="2" t="s">
        <v>1677</v>
      </c>
      <c r="C296" s="2" t="s">
        <v>1663</v>
      </c>
      <c r="D296" s="2" t="s">
        <v>997</v>
      </c>
      <c r="E296" s="2" t="s">
        <v>1184</v>
      </c>
      <c r="F296" s="2" t="s">
        <v>989</v>
      </c>
      <c r="G296" s="6" t="n">
        <v>45923</v>
      </c>
      <c r="H296" s="7" t="s">
        <v>929</v>
      </c>
      <c r="I296" s="1" t="s">
        <v>1664</v>
      </c>
      <c r="J296" s="1" t="n">
        <v>4</v>
      </c>
      <c r="K296" s="2" t="s">
        <v>1665</v>
      </c>
      <c r="L296" s="2" t="s">
        <v>891</v>
      </c>
    </row>
    <row r="297" customFormat="false" ht="18.7" hidden="false" customHeight="true" outlineLevel="0" collapsed="false">
      <c r="A297" s="1" t="n">
        <v>296</v>
      </c>
      <c r="B297" s="2" t="s">
        <v>1678</v>
      </c>
      <c r="C297" s="2" t="s">
        <v>1663</v>
      </c>
      <c r="D297" s="2" t="s">
        <v>997</v>
      </c>
      <c r="E297" s="2" t="s">
        <v>1184</v>
      </c>
      <c r="F297" s="2" t="s">
        <v>989</v>
      </c>
      <c r="G297" s="6" t="n">
        <v>45923</v>
      </c>
      <c r="H297" s="7" t="s">
        <v>929</v>
      </c>
      <c r="I297" s="1" t="s">
        <v>1664</v>
      </c>
      <c r="J297" s="1" t="n">
        <v>4</v>
      </c>
      <c r="K297" s="2" t="s">
        <v>1665</v>
      </c>
      <c r="L297" s="2" t="s">
        <v>891</v>
      </c>
    </row>
    <row r="298" customFormat="false" ht="18.7" hidden="false" customHeight="true" outlineLevel="0" collapsed="false">
      <c r="A298" s="1" t="n">
        <v>297</v>
      </c>
      <c r="B298" s="2" t="s">
        <v>1679</v>
      </c>
      <c r="C298" s="2" t="s">
        <v>1663</v>
      </c>
      <c r="D298" s="2" t="s">
        <v>997</v>
      </c>
      <c r="E298" s="2" t="s">
        <v>1184</v>
      </c>
      <c r="F298" s="2" t="s">
        <v>989</v>
      </c>
      <c r="G298" s="6" t="n">
        <v>45923</v>
      </c>
      <c r="H298" s="7" t="s">
        <v>929</v>
      </c>
      <c r="I298" s="1" t="s">
        <v>1664</v>
      </c>
      <c r="J298" s="1" t="n">
        <v>4</v>
      </c>
      <c r="K298" s="2" t="s">
        <v>1665</v>
      </c>
      <c r="L298" s="2" t="s">
        <v>891</v>
      </c>
    </row>
    <row r="299" customFormat="false" ht="18.7" hidden="false" customHeight="true" outlineLevel="0" collapsed="false">
      <c r="A299" s="1" t="n">
        <v>298</v>
      </c>
      <c r="B299" s="2" t="s">
        <v>1343</v>
      </c>
      <c r="C299" s="2" t="s">
        <v>1344</v>
      </c>
      <c r="D299" s="2" t="s">
        <v>899</v>
      </c>
      <c r="E299" s="2" t="s">
        <v>1222</v>
      </c>
      <c r="F299" s="2" t="s">
        <v>1041</v>
      </c>
      <c r="G299" s="6" t="n">
        <v>45936</v>
      </c>
      <c r="H299" s="7" t="s">
        <v>888</v>
      </c>
      <c r="I299" s="1" t="s">
        <v>1680</v>
      </c>
      <c r="J299" s="1" t="n">
        <v>814</v>
      </c>
      <c r="K299" s="2" t="s">
        <v>1347</v>
      </c>
      <c r="L299" s="2" t="s">
        <v>891</v>
      </c>
    </row>
    <row r="300" customFormat="false" ht="18.7" hidden="false" customHeight="true" outlineLevel="0" collapsed="false">
      <c r="A300" s="1" t="n">
        <v>299</v>
      </c>
      <c r="B300" s="2" t="s">
        <v>1251</v>
      </c>
      <c r="C300" s="2" t="s">
        <v>1252</v>
      </c>
      <c r="D300" s="2" t="s">
        <v>899</v>
      </c>
      <c r="E300" s="2" t="s">
        <v>886</v>
      </c>
      <c r="F300" s="2" t="s">
        <v>887</v>
      </c>
      <c r="G300" s="6" t="n">
        <v>45936</v>
      </c>
      <c r="H300" s="7" t="s">
        <v>888</v>
      </c>
      <c r="I300" s="1" t="s">
        <v>1680</v>
      </c>
      <c r="J300" s="1" t="n">
        <v>932</v>
      </c>
      <c r="K300" s="2" t="s">
        <v>1255</v>
      </c>
      <c r="L300" s="2" t="s">
        <v>891</v>
      </c>
    </row>
    <row r="301" customFormat="false" ht="18.7" hidden="false" customHeight="true" outlineLevel="0" collapsed="false">
      <c r="A301" s="1" t="n">
        <v>300</v>
      </c>
      <c r="B301" s="2" t="s">
        <v>1681</v>
      </c>
      <c r="C301" s="2" t="s">
        <v>1682</v>
      </c>
      <c r="D301" s="2" t="s">
        <v>997</v>
      </c>
      <c r="E301" s="2" t="s">
        <v>1619</v>
      </c>
      <c r="F301" s="2" t="s">
        <v>989</v>
      </c>
      <c r="G301" s="6" t="n">
        <v>45937</v>
      </c>
      <c r="H301" s="7" t="s">
        <v>929</v>
      </c>
      <c r="I301" s="1" t="s">
        <v>1683</v>
      </c>
      <c r="J301" s="1" t="n">
        <v>705</v>
      </c>
      <c r="K301" s="2" t="s">
        <v>1684</v>
      </c>
      <c r="L301" s="2" t="s">
        <v>891</v>
      </c>
    </row>
    <row r="302" customFormat="false" ht="18.7" hidden="false" customHeight="true" outlineLevel="0" collapsed="false">
      <c r="A302" s="1" t="n">
        <v>301</v>
      </c>
      <c r="B302" s="2" t="s">
        <v>1685</v>
      </c>
      <c r="C302" s="2" t="s">
        <v>1686</v>
      </c>
      <c r="D302" s="2" t="s">
        <v>899</v>
      </c>
      <c r="E302" s="2" t="s">
        <v>1025</v>
      </c>
      <c r="F302" s="2" t="s">
        <v>887</v>
      </c>
      <c r="G302" s="6" t="n">
        <v>45943</v>
      </c>
      <c r="H302" s="7" t="s">
        <v>906</v>
      </c>
      <c r="I302" s="1" t="s">
        <v>1687</v>
      </c>
      <c r="J302" s="1" t="n">
        <v>844</v>
      </c>
      <c r="K302" s="2" t="s">
        <v>1688</v>
      </c>
      <c r="L302" s="2" t="s">
        <v>891</v>
      </c>
    </row>
    <row r="303" customFormat="false" ht="18.7" hidden="false" customHeight="true" outlineLevel="0" collapsed="false">
      <c r="A303" s="1" t="n">
        <v>302</v>
      </c>
      <c r="B303" s="2" t="s">
        <v>1689</v>
      </c>
      <c r="C303" s="2" t="s">
        <v>1690</v>
      </c>
      <c r="D303" s="2" t="s">
        <v>899</v>
      </c>
      <c r="E303" s="2" t="s">
        <v>1025</v>
      </c>
      <c r="F303" s="2" t="s">
        <v>887</v>
      </c>
      <c r="G303" s="6" t="n">
        <v>45943</v>
      </c>
      <c r="H303" s="7" t="s">
        <v>1036</v>
      </c>
      <c r="I303" s="1" t="s">
        <v>1691</v>
      </c>
      <c r="J303" s="1" t="n">
        <v>525</v>
      </c>
      <c r="K303" s="2" t="s">
        <v>1692</v>
      </c>
      <c r="L303" s="2" t="s">
        <v>891</v>
      </c>
    </row>
    <row r="304" customFormat="false" ht="18.7" hidden="false" customHeight="true" outlineLevel="0" collapsed="false">
      <c r="A304" s="1" t="n">
        <v>303</v>
      </c>
      <c r="B304" s="2" t="s">
        <v>1693</v>
      </c>
      <c r="C304" s="2" t="s">
        <v>1690</v>
      </c>
      <c r="D304" s="2" t="s">
        <v>885</v>
      </c>
      <c r="E304" s="2" t="s">
        <v>1025</v>
      </c>
      <c r="F304" s="2" t="s">
        <v>887</v>
      </c>
      <c r="G304" s="6" t="n">
        <v>45943</v>
      </c>
      <c r="H304" s="7" t="s">
        <v>1036</v>
      </c>
      <c r="I304" s="1" t="s">
        <v>1691</v>
      </c>
      <c r="J304" s="1" t="n">
        <v>525</v>
      </c>
      <c r="K304" s="2" t="s">
        <v>1692</v>
      </c>
      <c r="L304" s="2" t="s">
        <v>891</v>
      </c>
    </row>
    <row r="305" customFormat="false" ht="18.7" hidden="false" customHeight="true" outlineLevel="0" collapsed="false">
      <c r="A305" s="1" t="n">
        <v>304</v>
      </c>
      <c r="B305" s="2" t="s">
        <v>1694</v>
      </c>
      <c r="C305" s="2" t="s">
        <v>1695</v>
      </c>
      <c r="D305" s="2" t="s">
        <v>997</v>
      </c>
      <c r="E305" s="2" t="s">
        <v>988</v>
      </c>
      <c r="F305" s="2" t="s">
        <v>989</v>
      </c>
      <c r="G305" s="6" t="n">
        <v>45944</v>
      </c>
      <c r="H305" s="7" t="s">
        <v>929</v>
      </c>
      <c r="I305" s="1" t="s">
        <v>1696</v>
      </c>
      <c r="J305" s="1" t="n">
        <v>28</v>
      </c>
      <c r="K305" s="2" t="s">
        <v>1697</v>
      </c>
      <c r="L305" s="2" t="s">
        <v>891</v>
      </c>
    </row>
    <row r="306" customFormat="false" ht="18.7" hidden="false" customHeight="true" outlineLevel="0" collapsed="false">
      <c r="A306" s="1" t="n">
        <v>305</v>
      </c>
      <c r="B306" s="2" t="s">
        <v>1698</v>
      </c>
      <c r="C306" s="2" t="s">
        <v>1596</v>
      </c>
      <c r="D306" s="2" t="s">
        <v>997</v>
      </c>
      <c r="E306" s="2" t="s">
        <v>1068</v>
      </c>
      <c r="F306" s="2" t="s">
        <v>989</v>
      </c>
      <c r="G306" s="6" t="n">
        <v>45951</v>
      </c>
      <c r="H306" s="7" t="s">
        <v>929</v>
      </c>
      <c r="I306" s="1" t="s">
        <v>1699</v>
      </c>
      <c r="J306" s="1" t="n">
        <v>50</v>
      </c>
      <c r="K306" s="2" t="s">
        <v>1598</v>
      </c>
      <c r="L306" s="2" t="s">
        <v>891</v>
      </c>
    </row>
    <row r="307" customFormat="false" ht="18.7" hidden="false" customHeight="true" outlineLevel="0" collapsed="false">
      <c r="A307" s="1" t="n">
        <v>306</v>
      </c>
      <c r="B307" s="2" t="s">
        <v>1700</v>
      </c>
      <c r="C307" s="2" t="s">
        <v>1596</v>
      </c>
      <c r="D307" s="2" t="s">
        <v>997</v>
      </c>
      <c r="E307" s="2" t="s">
        <v>1068</v>
      </c>
      <c r="F307" s="2" t="s">
        <v>989</v>
      </c>
      <c r="G307" s="6" t="n">
        <v>45951</v>
      </c>
      <c r="H307" s="7" t="s">
        <v>929</v>
      </c>
      <c r="I307" s="1" t="s">
        <v>1699</v>
      </c>
      <c r="J307" s="1" t="n">
        <v>50</v>
      </c>
      <c r="K307" s="2" t="s">
        <v>1598</v>
      </c>
      <c r="L307" s="2" t="s">
        <v>891</v>
      </c>
    </row>
    <row r="308" customFormat="false" ht="18.7" hidden="false" customHeight="true" outlineLevel="0" collapsed="false">
      <c r="A308" s="1" t="n">
        <v>307</v>
      </c>
      <c r="B308" s="2" t="s">
        <v>1701</v>
      </c>
      <c r="C308" s="2" t="s">
        <v>1596</v>
      </c>
      <c r="D308" s="2" t="s">
        <v>997</v>
      </c>
      <c r="E308" s="2" t="s">
        <v>1068</v>
      </c>
      <c r="F308" s="2" t="s">
        <v>989</v>
      </c>
      <c r="G308" s="6" t="n">
        <v>45951</v>
      </c>
      <c r="H308" s="7" t="s">
        <v>929</v>
      </c>
      <c r="I308" s="1" t="s">
        <v>1699</v>
      </c>
      <c r="J308" s="1" t="n">
        <v>50</v>
      </c>
      <c r="K308" s="2" t="s">
        <v>1598</v>
      </c>
      <c r="L308" s="2" t="s">
        <v>891</v>
      </c>
    </row>
    <row r="309" customFormat="false" ht="18.7" hidden="false" customHeight="true" outlineLevel="0" collapsed="false">
      <c r="A309" s="1" t="n">
        <v>308</v>
      </c>
      <c r="B309" s="2" t="s">
        <v>1430</v>
      </c>
      <c r="C309" s="2" t="s">
        <v>1431</v>
      </c>
      <c r="D309" s="2" t="s">
        <v>934</v>
      </c>
      <c r="E309" s="2" t="s">
        <v>964</v>
      </c>
      <c r="F309" s="2" t="s">
        <v>928</v>
      </c>
      <c r="G309" s="6" t="n">
        <v>45951</v>
      </c>
      <c r="H309" s="7" t="s">
        <v>935</v>
      </c>
      <c r="I309" s="1" t="s">
        <v>1702</v>
      </c>
      <c r="J309" s="1" t="n">
        <v>237</v>
      </c>
      <c r="K309" s="2" t="s">
        <v>1434</v>
      </c>
      <c r="L309" s="2" t="s">
        <v>891</v>
      </c>
    </row>
    <row r="310" customFormat="false" ht="18.7" hidden="false" customHeight="true" outlineLevel="0" collapsed="false">
      <c r="A310" s="1" t="n">
        <v>309</v>
      </c>
      <c r="B310" s="2" t="s">
        <v>1435</v>
      </c>
      <c r="C310" s="2" t="s">
        <v>1431</v>
      </c>
      <c r="D310" s="2" t="s">
        <v>934</v>
      </c>
      <c r="E310" s="2" t="s">
        <v>964</v>
      </c>
      <c r="F310" s="2" t="s">
        <v>928</v>
      </c>
      <c r="G310" s="6" t="n">
        <v>45951</v>
      </c>
      <c r="H310" s="7" t="s">
        <v>935</v>
      </c>
      <c r="I310" s="1" t="s">
        <v>1702</v>
      </c>
      <c r="J310" s="1" t="n">
        <v>237</v>
      </c>
      <c r="K310" s="2" t="s">
        <v>1434</v>
      </c>
      <c r="L310" s="2" t="s">
        <v>891</v>
      </c>
    </row>
    <row r="311" customFormat="false" ht="18.7" hidden="false" customHeight="true" outlineLevel="0" collapsed="false">
      <c r="A311" s="1" t="n">
        <v>310</v>
      </c>
      <c r="B311" s="2" t="s">
        <v>1436</v>
      </c>
      <c r="C311" s="2" t="s">
        <v>1431</v>
      </c>
      <c r="D311" s="2" t="s">
        <v>934</v>
      </c>
      <c r="E311" s="2" t="s">
        <v>964</v>
      </c>
      <c r="F311" s="2" t="s">
        <v>928</v>
      </c>
      <c r="G311" s="6" t="n">
        <v>45951</v>
      </c>
      <c r="H311" s="7" t="s">
        <v>935</v>
      </c>
      <c r="I311" s="1" t="s">
        <v>1702</v>
      </c>
      <c r="J311" s="1" t="n">
        <v>237</v>
      </c>
      <c r="K311" s="2" t="s">
        <v>1434</v>
      </c>
      <c r="L311" s="2" t="s">
        <v>891</v>
      </c>
    </row>
    <row r="312" customFormat="false" ht="18.7" hidden="false" customHeight="true" outlineLevel="0" collapsed="false">
      <c r="A312" s="1" t="n">
        <v>311</v>
      </c>
      <c r="B312" s="2" t="s">
        <v>1251</v>
      </c>
      <c r="C312" s="2" t="s">
        <v>1252</v>
      </c>
      <c r="D312" s="2" t="s">
        <v>934</v>
      </c>
      <c r="E312" s="2" t="s">
        <v>1148</v>
      </c>
      <c r="F312" s="2" t="s">
        <v>1041</v>
      </c>
      <c r="G312" s="6" t="n">
        <v>45952</v>
      </c>
      <c r="H312" s="7" t="s">
        <v>935</v>
      </c>
      <c r="I312" s="1" t="s">
        <v>1703</v>
      </c>
      <c r="J312" s="1" t="n">
        <v>932</v>
      </c>
      <c r="K312" s="2" t="s">
        <v>1255</v>
      </c>
      <c r="L312" s="2" t="s">
        <v>891</v>
      </c>
    </row>
    <row r="313" customFormat="false" ht="18.7" hidden="false" customHeight="true" outlineLevel="0" collapsed="false">
      <c r="A313" s="1" t="n">
        <v>312</v>
      </c>
      <c r="B313" s="2" t="s">
        <v>1704</v>
      </c>
      <c r="C313" s="2" t="s">
        <v>1705</v>
      </c>
      <c r="D313" s="2" t="s">
        <v>997</v>
      </c>
      <c r="E313" s="2" t="s">
        <v>1184</v>
      </c>
      <c r="F313" s="2" t="s">
        <v>989</v>
      </c>
      <c r="G313" s="6" t="n">
        <v>45958</v>
      </c>
      <c r="H313" s="7" t="s">
        <v>929</v>
      </c>
      <c r="I313" s="1" t="s">
        <v>1706</v>
      </c>
      <c r="J313" s="1" t="n">
        <v>94</v>
      </c>
      <c r="K313" s="2" t="s">
        <v>1707</v>
      </c>
      <c r="L313" s="2" t="s">
        <v>891</v>
      </c>
    </row>
    <row r="314" customFormat="false" ht="18.7" hidden="false" customHeight="true" outlineLevel="0" collapsed="false">
      <c r="A314" s="1" t="n">
        <v>313</v>
      </c>
      <c r="B314" s="2" t="s">
        <v>1708</v>
      </c>
      <c r="C314" s="2" t="s">
        <v>1709</v>
      </c>
      <c r="D314" s="2" t="s">
        <v>899</v>
      </c>
      <c r="E314" s="2" t="s">
        <v>1093</v>
      </c>
      <c r="F314" s="2" t="s">
        <v>887</v>
      </c>
      <c r="G314" s="6" t="n">
        <v>45964</v>
      </c>
      <c r="H314" s="7" t="s">
        <v>888</v>
      </c>
      <c r="I314" s="1" t="s">
        <v>1710</v>
      </c>
      <c r="J314" s="1" t="n">
        <v>1185</v>
      </c>
      <c r="K314" s="2" t="s">
        <v>1711</v>
      </c>
      <c r="L314" s="2" t="s">
        <v>891</v>
      </c>
    </row>
    <row r="315" customFormat="false" ht="18.7" hidden="false" customHeight="true" outlineLevel="0" collapsed="false">
      <c r="A315" s="1" t="n">
        <v>314</v>
      </c>
      <c r="B315" s="2" t="s">
        <v>1712</v>
      </c>
      <c r="C315" s="2" t="s">
        <v>1713</v>
      </c>
      <c r="D315" s="2" t="s">
        <v>997</v>
      </c>
      <c r="E315" s="2" t="s">
        <v>1338</v>
      </c>
      <c r="F315" s="2" t="s">
        <v>989</v>
      </c>
      <c r="G315" s="6" t="n">
        <v>45965</v>
      </c>
      <c r="H315" s="7" t="s">
        <v>929</v>
      </c>
      <c r="I315" s="1" t="s">
        <v>1714</v>
      </c>
      <c r="J315" s="1" t="n">
        <v>412</v>
      </c>
      <c r="K315" s="2" t="s">
        <v>1715</v>
      </c>
      <c r="L315" s="2" t="s">
        <v>891</v>
      </c>
    </row>
    <row r="316" customFormat="false" ht="18.7" hidden="false" customHeight="true" outlineLevel="0" collapsed="false">
      <c r="A316" s="1" t="n">
        <v>315</v>
      </c>
      <c r="B316" s="2" t="s">
        <v>1716</v>
      </c>
      <c r="C316" s="2" t="s">
        <v>1713</v>
      </c>
      <c r="D316" s="2" t="s">
        <v>997</v>
      </c>
      <c r="E316" s="2" t="s">
        <v>1338</v>
      </c>
      <c r="F316" s="2" t="s">
        <v>989</v>
      </c>
      <c r="G316" s="6" t="n">
        <v>45965</v>
      </c>
      <c r="H316" s="7" t="s">
        <v>929</v>
      </c>
      <c r="I316" s="1" t="s">
        <v>1714</v>
      </c>
      <c r="J316" s="1" t="n">
        <v>412</v>
      </c>
      <c r="K316" s="2" t="s">
        <v>1715</v>
      </c>
      <c r="L316" s="2" t="s">
        <v>891</v>
      </c>
    </row>
    <row r="317" customFormat="false" ht="18.7" hidden="false" customHeight="true" outlineLevel="0" collapsed="false">
      <c r="A317" s="1" t="n">
        <v>316</v>
      </c>
      <c r="B317" s="2" t="s">
        <v>985</v>
      </c>
      <c r="C317" s="2" t="s">
        <v>986</v>
      </c>
      <c r="D317" s="2" t="s">
        <v>997</v>
      </c>
      <c r="E317" s="2" t="s">
        <v>988</v>
      </c>
      <c r="F317" s="2" t="s">
        <v>989</v>
      </c>
      <c r="G317" s="6" t="n">
        <v>45979</v>
      </c>
      <c r="H317" s="7" t="s">
        <v>929</v>
      </c>
      <c r="I317" s="1" t="s">
        <v>1717</v>
      </c>
      <c r="J317" s="1" t="n">
        <v>17</v>
      </c>
      <c r="K317" s="2" t="s">
        <v>991</v>
      </c>
      <c r="L317" s="2" t="s">
        <v>891</v>
      </c>
    </row>
    <row r="318" customFormat="false" ht="18.7" hidden="false" customHeight="true" outlineLevel="0" collapsed="false">
      <c r="A318" s="1" t="n">
        <v>317</v>
      </c>
      <c r="B318" s="2" t="s">
        <v>992</v>
      </c>
      <c r="C318" s="2" t="s">
        <v>986</v>
      </c>
      <c r="D318" s="2" t="s">
        <v>997</v>
      </c>
      <c r="E318" s="2" t="s">
        <v>988</v>
      </c>
      <c r="F318" s="2" t="s">
        <v>989</v>
      </c>
      <c r="G318" s="6" t="n">
        <v>45979</v>
      </c>
      <c r="H318" s="7" t="s">
        <v>929</v>
      </c>
      <c r="I318" s="1" t="s">
        <v>1717</v>
      </c>
      <c r="J318" s="1" t="n">
        <v>17</v>
      </c>
      <c r="K318" s="2" t="s">
        <v>991</v>
      </c>
      <c r="L318" s="2" t="s">
        <v>891</v>
      </c>
    </row>
    <row r="319" customFormat="false" ht="18.7" hidden="false" customHeight="true" outlineLevel="0" collapsed="false">
      <c r="A319" s="1" t="n">
        <v>318</v>
      </c>
      <c r="B319" s="2" t="s">
        <v>993</v>
      </c>
      <c r="C319" s="2" t="s">
        <v>994</v>
      </c>
      <c r="D319" s="2" t="s">
        <v>997</v>
      </c>
      <c r="E319" s="2" t="s">
        <v>988</v>
      </c>
      <c r="F319" s="2" t="s">
        <v>989</v>
      </c>
      <c r="G319" s="6" t="n">
        <v>45979</v>
      </c>
      <c r="H319" s="7" t="s">
        <v>929</v>
      </c>
      <c r="I319" s="1" t="s">
        <v>1717</v>
      </c>
      <c r="J319" s="1" t="n">
        <v>17</v>
      </c>
      <c r="K319" s="2" t="s">
        <v>991</v>
      </c>
      <c r="L319" s="2" t="s">
        <v>891</v>
      </c>
    </row>
    <row r="320" customFormat="false" ht="18.7" hidden="false" customHeight="true" outlineLevel="0" collapsed="false">
      <c r="A320" s="1" t="n">
        <v>319</v>
      </c>
      <c r="B320" s="2" t="s">
        <v>1718</v>
      </c>
      <c r="C320" s="2" t="s">
        <v>1719</v>
      </c>
      <c r="D320" s="2" t="s">
        <v>997</v>
      </c>
      <c r="E320" s="2" t="s">
        <v>1184</v>
      </c>
      <c r="F320" s="2" t="s">
        <v>989</v>
      </c>
      <c r="G320" s="6" t="n">
        <v>45993</v>
      </c>
      <c r="H320" s="7" t="s">
        <v>929</v>
      </c>
      <c r="I320" s="1" t="s">
        <v>1720</v>
      </c>
      <c r="J320" s="1" t="n">
        <v>952</v>
      </c>
      <c r="K320" s="2" t="s">
        <v>1719</v>
      </c>
      <c r="L320" s="2" t="s">
        <v>891</v>
      </c>
    </row>
    <row r="321" customFormat="false" ht="18.7" hidden="false" customHeight="true" outlineLevel="0" collapsed="false">
      <c r="A321" s="1" t="n">
        <v>320</v>
      </c>
      <c r="B321" s="2" t="s">
        <v>1204</v>
      </c>
      <c r="C321" s="2" t="s">
        <v>1205</v>
      </c>
      <c r="D321" s="2" t="s">
        <v>997</v>
      </c>
      <c r="E321" s="2" t="s">
        <v>1619</v>
      </c>
      <c r="F321" s="2" t="s">
        <v>989</v>
      </c>
      <c r="G321" s="6" t="n">
        <v>46007</v>
      </c>
      <c r="H321" s="7" t="s">
        <v>929</v>
      </c>
      <c r="I321" s="1" t="s">
        <v>1721</v>
      </c>
      <c r="J321" s="1" t="n">
        <v>551</v>
      </c>
      <c r="K321" s="2" t="s">
        <v>1206</v>
      </c>
      <c r="L321" s="2" t="s">
        <v>891</v>
      </c>
    </row>
    <row r="322" customFormat="false" ht="18.7" hidden="false" customHeight="true" outlineLevel="0" collapsed="false">
      <c r="A322" s="1" t="n">
        <v>321</v>
      </c>
      <c r="B322" s="2" t="s">
        <v>1207</v>
      </c>
      <c r="C322" s="2" t="s">
        <v>1205</v>
      </c>
      <c r="D322" s="2" t="s">
        <v>997</v>
      </c>
      <c r="E322" s="2" t="s">
        <v>1619</v>
      </c>
      <c r="F322" s="2" t="s">
        <v>989</v>
      </c>
      <c r="G322" s="6" t="n">
        <v>46007</v>
      </c>
      <c r="H322" s="7" t="s">
        <v>929</v>
      </c>
      <c r="I322" s="1" t="s">
        <v>1721</v>
      </c>
      <c r="J322" s="1" t="n">
        <v>551</v>
      </c>
      <c r="K322" s="2" t="s">
        <v>1206</v>
      </c>
      <c r="L322" s="2" t="s">
        <v>891</v>
      </c>
    </row>
    <row r="323" customFormat="false" ht="18.7" hidden="false" customHeight="true" outlineLevel="0" collapsed="false">
      <c r="A323" s="1" t="n">
        <v>322</v>
      </c>
      <c r="B323" s="2" t="s">
        <v>1722</v>
      </c>
      <c r="C323" s="2" t="s">
        <v>1723</v>
      </c>
      <c r="D323" s="2" t="s">
        <v>997</v>
      </c>
      <c r="E323" s="2" t="s">
        <v>1068</v>
      </c>
      <c r="F323" s="2" t="s">
        <v>989</v>
      </c>
      <c r="G323" s="6" t="n">
        <v>46021</v>
      </c>
      <c r="H323" s="7" t="s">
        <v>929</v>
      </c>
      <c r="I323" s="1" t="s">
        <v>1724</v>
      </c>
      <c r="J323" s="1" t="n">
        <v>1264</v>
      </c>
      <c r="K323" s="2" t="s">
        <v>1725</v>
      </c>
      <c r="L323" s="2" t="s">
        <v>891</v>
      </c>
    </row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37" activeCellId="0" sqref="I3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11.65"/>
    <col collapsed="false" customWidth="true" hidden="false" outlineLevel="0" max="2" min="2" style="2" width="21.37"/>
    <col collapsed="false" customWidth="true" hidden="false" outlineLevel="0" max="3" min="3" style="7" width="24.6"/>
    <col collapsed="false" customWidth="true" hidden="false" outlineLevel="0" max="4" min="4" style="1" width="14.31"/>
    <col collapsed="false" customWidth="true" hidden="false" outlineLevel="0" max="5" min="5" style="2" width="54.43"/>
    <col collapsed="false" customWidth="true" hidden="false" outlineLevel="0" max="6" min="6" style="1" width="19.45"/>
    <col collapsed="false" customWidth="true" hidden="false" outlineLevel="0" max="7" min="7" style="1" width="16.86"/>
    <col collapsed="false" customWidth="true" hidden="false" outlineLevel="0" max="8" min="8" style="2" width="42.13"/>
    <col collapsed="false" customWidth="true" hidden="false" outlineLevel="0" max="9" min="9" style="2" width="32.37"/>
    <col collapsed="false" customWidth="true" hidden="false" outlineLevel="0" max="10" min="10" style="2" width="29.18"/>
    <col collapsed="false" customWidth="true" hidden="false" outlineLevel="0" max="11" min="11" style="2" width="117.95"/>
    <col collapsed="false" customWidth="true" hidden="false" outlineLevel="0" max="12" min="12" style="2" width="21.37"/>
    <col collapsed="false" customWidth="true" hidden="false" outlineLevel="0" max="13" min="13" style="7" width="19.04"/>
    <col collapsed="false" customWidth="true" hidden="false" outlineLevel="0" max="14" min="14" style="2" width="42.93"/>
    <col collapsed="false" customWidth="true" hidden="false" outlineLevel="0" max="15" min="15" style="2" width="25.14"/>
    <col collapsed="false" customWidth="true" hidden="false" outlineLevel="0" max="16" min="16" style="2" width="40.15"/>
    <col collapsed="false" customWidth="true" hidden="false" outlineLevel="0" max="17" min="17" style="2" width="21.37"/>
    <col collapsed="false" customWidth="true" hidden="false" outlineLevel="0" max="18" min="18" style="1" width="18.79"/>
    <col collapsed="false" customWidth="true" hidden="false" outlineLevel="0" max="19" min="19" style="2" width="35.85"/>
    <col collapsed="false" customWidth="true" hidden="false" outlineLevel="0" max="20" min="20" style="2" width="21.37"/>
    <col collapsed="false" customWidth="true" hidden="false" outlineLevel="0" max="21" min="21" style="1" width="18.79"/>
    <col collapsed="false" customWidth="true" hidden="false" outlineLevel="0" max="22" min="22" style="2" width="34.18"/>
    <col collapsed="false" customWidth="true" hidden="false" outlineLevel="0" max="23" min="23" style="2" width="21.37"/>
    <col collapsed="false" customWidth="true" hidden="false" outlineLevel="0" max="24" min="24" style="1" width="18.79"/>
    <col collapsed="false" customWidth="true" hidden="false" outlineLevel="0" max="25" min="25" style="2" width="33.2"/>
    <col collapsed="false" customWidth="false" hidden="false" outlineLevel="0" max="986" min="26" style="2" width="11.52"/>
  </cols>
  <sheetData>
    <row r="1" customFormat="false" ht="23.05" hidden="false" customHeight="true" outlineLevel="0" collapsed="false">
      <c r="A1" s="3" t="s">
        <v>871</v>
      </c>
      <c r="B1" s="3" t="s">
        <v>872</v>
      </c>
      <c r="C1" s="3" t="s">
        <v>1726</v>
      </c>
      <c r="D1" s="3" t="s">
        <v>1727</v>
      </c>
      <c r="E1" s="3" t="s">
        <v>873</v>
      </c>
      <c r="F1" s="3" t="s">
        <v>1728</v>
      </c>
      <c r="G1" s="3" t="s">
        <v>880</v>
      </c>
      <c r="H1" s="3" t="s">
        <v>881</v>
      </c>
      <c r="I1" s="3" t="s">
        <v>1729</v>
      </c>
      <c r="J1" s="3" t="s">
        <v>1730</v>
      </c>
      <c r="K1" s="3" t="s">
        <v>1731</v>
      </c>
      <c r="L1" s="3" t="s">
        <v>1732</v>
      </c>
      <c r="M1" s="3" t="s">
        <v>1733</v>
      </c>
      <c r="N1" s="3" t="s">
        <v>1734</v>
      </c>
      <c r="O1" s="3" t="s">
        <v>1735</v>
      </c>
      <c r="P1" s="3" t="s">
        <v>1736</v>
      </c>
      <c r="Q1" s="3" t="s">
        <v>1737</v>
      </c>
      <c r="R1" s="3" t="s">
        <v>1738</v>
      </c>
      <c r="S1" s="3" t="s">
        <v>1739</v>
      </c>
      <c r="T1" s="3" t="s">
        <v>1740</v>
      </c>
      <c r="U1" s="3" t="s">
        <v>1741</v>
      </c>
      <c r="V1" s="3" t="s">
        <v>1742</v>
      </c>
      <c r="W1" s="3" t="s">
        <v>1743</v>
      </c>
      <c r="X1" s="3" t="s">
        <v>1744</v>
      </c>
      <c r="Y1" s="3" t="s">
        <v>1745</v>
      </c>
    </row>
    <row r="2" customFormat="false" ht="18.7" hidden="false" customHeight="true" outlineLevel="0" collapsed="false">
      <c r="A2" s="1" t="n">
        <v>1</v>
      </c>
      <c r="B2" s="2" t="s">
        <v>1662</v>
      </c>
      <c r="C2" s="6" t="n">
        <v>43616</v>
      </c>
      <c r="D2" s="1" t="n">
        <v>2019</v>
      </c>
      <c r="E2" s="2" t="s">
        <v>1663</v>
      </c>
      <c r="F2" s="6" t="n">
        <v>24817</v>
      </c>
      <c r="G2" s="1" t="n">
        <v>4</v>
      </c>
      <c r="H2" s="2" t="s">
        <v>1665</v>
      </c>
      <c r="I2" s="2" t="s">
        <v>927</v>
      </c>
      <c r="J2" s="2" t="s">
        <v>1746</v>
      </c>
      <c r="K2" s="2" t="s">
        <v>1747</v>
      </c>
      <c r="L2" s="2" t="s">
        <v>1748</v>
      </c>
      <c r="M2" s="6" t="n">
        <v>43087</v>
      </c>
      <c r="O2" s="2" t="s">
        <v>1749</v>
      </c>
      <c r="Q2" s="2" t="s">
        <v>1750</v>
      </c>
      <c r="R2" s="6" t="n">
        <v>43087</v>
      </c>
      <c r="S2" s="2" t="s">
        <v>1749</v>
      </c>
    </row>
    <row r="3" customFormat="false" ht="18.7" hidden="false" customHeight="true" outlineLevel="0" collapsed="false">
      <c r="A3" s="1" t="n">
        <v>2</v>
      </c>
      <c r="B3" s="2" t="s">
        <v>1666</v>
      </c>
      <c r="C3" s="6" t="n">
        <v>43633</v>
      </c>
      <c r="D3" s="1" t="n">
        <v>2019</v>
      </c>
      <c r="E3" s="2" t="s">
        <v>1663</v>
      </c>
      <c r="F3" s="6" t="n">
        <v>24817</v>
      </c>
      <c r="G3" s="1" t="n">
        <v>4</v>
      </c>
      <c r="H3" s="2" t="s">
        <v>1665</v>
      </c>
      <c r="I3" s="2" t="s">
        <v>927</v>
      </c>
      <c r="J3" s="2" t="s">
        <v>1746</v>
      </c>
      <c r="K3" s="2" t="s">
        <v>1751</v>
      </c>
      <c r="L3" s="2" t="s">
        <v>1752</v>
      </c>
      <c r="M3" s="6" t="n">
        <v>43630</v>
      </c>
      <c r="O3" s="2" t="s">
        <v>1749</v>
      </c>
      <c r="Q3" s="2" t="s">
        <v>1753</v>
      </c>
      <c r="R3" s="6" t="n">
        <v>43630</v>
      </c>
      <c r="S3" s="2" t="s">
        <v>1749</v>
      </c>
      <c r="T3" s="2" t="s">
        <v>1750</v>
      </c>
      <c r="U3" s="6" t="n">
        <v>43630</v>
      </c>
      <c r="V3" s="2" t="s">
        <v>1749</v>
      </c>
      <c r="W3" s="2" t="s">
        <v>1750</v>
      </c>
      <c r="X3" s="6" t="n">
        <v>43630</v>
      </c>
      <c r="Y3" s="2" t="s">
        <v>1749</v>
      </c>
    </row>
    <row r="4" customFormat="false" ht="18.7" hidden="false" customHeight="true" outlineLevel="0" collapsed="false">
      <c r="A4" s="1" t="n">
        <v>3</v>
      </c>
      <c r="B4" s="2" t="s">
        <v>1667</v>
      </c>
      <c r="C4" s="6" t="n">
        <v>43679</v>
      </c>
      <c r="D4" s="1" t="n">
        <v>2019</v>
      </c>
      <c r="E4" s="2" t="s">
        <v>1663</v>
      </c>
      <c r="F4" s="6" t="n">
        <v>24817</v>
      </c>
      <c r="G4" s="1" t="n">
        <v>4</v>
      </c>
      <c r="H4" s="2" t="s">
        <v>1665</v>
      </c>
      <c r="I4" s="2" t="s">
        <v>927</v>
      </c>
      <c r="J4" s="2" t="s">
        <v>1746</v>
      </c>
      <c r="K4" s="2" t="s">
        <v>1751</v>
      </c>
      <c r="L4" s="2" t="s">
        <v>1752</v>
      </c>
      <c r="M4" s="6" t="n">
        <v>43678</v>
      </c>
      <c r="O4" s="2" t="s">
        <v>1749</v>
      </c>
    </row>
    <row r="5" customFormat="false" ht="18.7" hidden="false" customHeight="true" outlineLevel="0" collapsed="false">
      <c r="A5" s="1" t="n">
        <v>4</v>
      </c>
      <c r="B5" s="2" t="s">
        <v>1668</v>
      </c>
      <c r="C5" s="6" t="n">
        <v>43683</v>
      </c>
      <c r="D5" s="1" t="n">
        <v>2019</v>
      </c>
      <c r="E5" s="2" t="s">
        <v>1663</v>
      </c>
      <c r="F5" s="6" t="n">
        <v>24817</v>
      </c>
      <c r="G5" s="1" t="n">
        <v>4</v>
      </c>
      <c r="H5" s="2" t="s">
        <v>1665</v>
      </c>
      <c r="I5" s="2" t="s">
        <v>927</v>
      </c>
      <c r="J5" s="2" t="s">
        <v>1746</v>
      </c>
      <c r="K5" s="2" t="s">
        <v>1751</v>
      </c>
      <c r="L5" s="2" t="s">
        <v>1752</v>
      </c>
      <c r="M5" s="6" t="n">
        <v>43678</v>
      </c>
      <c r="O5" s="2" t="s">
        <v>1749</v>
      </c>
    </row>
    <row r="6" customFormat="false" ht="18.7" hidden="false" customHeight="true" outlineLevel="0" collapsed="false">
      <c r="A6" s="1" t="n">
        <v>5</v>
      </c>
      <c r="B6" s="2" t="s">
        <v>1669</v>
      </c>
      <c r="C6" s="6" t="n">
        <v>43775</v>
      </c>
      <c r="D6" s="1" t="n">
        <v>2019</v>
      </c>
      <c r="E6" s="2" t="s">
        <v>1663</v>
      </c>
      <c r="F6" s="6" t="n">
        <v>24817</v>
      </c>
      <c r="G6" s="1" t="n">
        <v>4</v>
      </c>
      <c r="H6" s="2" t="s">
        <v>1665</v>
      </c>
      <c r="I6" s="2" t="s">
        <v>927</v>
      </c>
      <c r="J6" s="2" t="s">
        <v>1746</v>
      </c>
      <c r="K6" s="2" t="s">
        <v>1751</v>
      </c>
      <c r="L6" s="2" t="s">
        <v>1752</v>
      </c>
      <c r="M6" s="6" t="n">
        <v>43774</v>
      </c>
      <c r="O6" s="2" t="s">
        <v>1749</v>
      </c>
      <c r="Q6" s="2" t="s">
        <v>1753</v>
      </c>
      <c r="R6" s="6" t="n">
        <v>43774</v>
      </c>
      <c r="S6" s="2" t="s">
        <v>1749</v>
      </c>
      <c r="T6" s="2" t="s">
        <v>1750</v>
      </c>
      <c r="U6" s="6" t="n">
        <v>43774</v>
      </c>
      <c r="V6" s="2" t="s">
        <v>1749</v>
      </c>
    </row>
    <row r="7" customFormat="false" ht="18.7" hidden="false" customHeight="true" outlineLevel="0" collapsed="false">
      <c r="A7" s="1" t="n">
        <v>6</v>
      </c>
      <c r="B7" s="2" t="s">
        <v>1670</v>
      </c>
      <c r="C7" s="6" t="n">
        <v>43892</v>
      </c>
      <c r="D7" s="1" t="n">
        <v>2020</v>
      </c>
      <c r="E7" s="2" t="s">
        <v>1663</v>
      </c>
      <c r="F7" s="6" t="n">
        <v>24817</v>
      </c>
      <c r="G7" s="1" t="n">
        <v>4</v>
      </c>
      <c r="H7" s="2" t="s">
        <v>1665</v>
      </c>
      <c r="I7" s="2" t="s">
        <v>927</v>
      </c>
      <c r="J7" s="2" t="s">
        <v>1746</v>
      </c>
      <c r="K7" s="2" t="s">
        <v>1754</v>
      </c>
      <c r="L7" s="2" t="s">
        <v>1750</v>
      </c>
      <c r="M7" s="6" t="n">
        <v>43890</v>
      </c>
      <c r="O7" s="2" t="s">
        <v>1749</v>
      </c>
    </row>
    <row r="8" customFormat="false" ht="18.7" hidden="false" customHeight="true" outlineLevel="0" collapsed="false">
      <c r="A8" s="1" t="n">
        <v>7</v>
      </c>
      <c r="B8" s="2" t="s">
        <v>1671</v>
      </c>
      <c r="C8" s="6" t="n">
        <v>43907</v>
      </c>
      <c r="D8" s="1" t="n">
        <v>2020</v>
      </c>
      <c r="E8" s="2" t="s">
        <v>1663</v>
      </c>
      <c r="F8" s="6" t="n">
        <v>24817</v>
      </c>
      <c r="G8" s="1" t="n">
        <v>4</v>
      </c>
      <c r="H8" s="2" t="s">
        <v>1665</v>
      </c>
      <c r="I8" s="2" t="s">
        <v>927</v>
      </c>
      <c r="J8" s="2" t="s">
        <v>1746</v>
      </c>
      <c r="K8" s="2" t="s">
        <v>1754</v>
      </c>
      <c r="L8" s="2" t="s">
        <v>1750</v>
      </c>
      <c r="M8" s="6" t="n">
        <v>43548</v>
      </c>
      <c r="O8" s="2" t="s">
        <v>1749</v>
      </c>
    </row>
    <row r="9" customFormat="false" ht="18.7" hidden="false" customHeight="true" outlineLevel="0" collapsed="false">
      <c r="A9" s="1" t="n">
        <v>8</v>
      </c>
      <c r="B9" s="2" t="s">
        <v>1672</v>
      </c>
      <c r="C9" s="6" t="n">
        <v>44222</v>
      </c>
      <c r="D9" s="1" t="n">
        <v>2021</v>
      </c>
      <c r="E9" s="2" t="s">
        <v>1663</v>
      </c>
      <c r="F9" s="6" t="n">
        <v>24817</v>
      </c>
      <c r="G9" s="1" t="n">
        <v>4</v>
      </c>
      <c r="H9" s="2" t="s">
        <v>1665</v>
      </c>
      <c r="I9" s="2" t="s">
        <v>927</v>
      </c>
      <c r="J9" s="2" t="s">
        <v>1746</v>
      </c>
      <c r="K9" s="2" t="s">
        <v>1751</v>
      </c>
      <c r="L9" s="2" t="s">
        <v>1752</v>
      </c>
      <c r="M9" s="6" t="n">
        <v>44219</v>
      </c>
      <c r="O9" s="2" t="s">
        <v>1749</v>
      </c>
      <c r="Q9" s="2" t="s">
        <v>1755</v>
      </c>
      <c r="R9" s="6" t="n">
        <v>44219</v>
      </c>
      <c r="S9" s="2" t="s">
        <v>1749</v>
      </c>
    </row>
    <row r="10" customFormat="false" ht="18.7" hidden="false" customHeight="true" outlineLevel="0" collapsed="false">
      <c r="A10" s="1" t="n">
        <v>9</v>
      </c>
      <c r="B10" s="2" t="s">
        <v>1756</v>
      </c>
      <c r="C10" s="6" t="n">
        <v>44427</v>
      </c>
      <c r="D10" s="1" t="n">
        <v>2021</v>
      </c>
      <c r="E10" s="2" t="s">
        <v>1663</v>
      </c>
      <c r="F10" s="6" t="n">
        <v>24817</v>
      </c>
      <c r="G10" s="1" t="n">
        <v>4</v>
      </c>
      <c r="H10" s="2" t="s">
        <v>1665</v>
      </c>
      <c r="J10" s="2" t="s">
        <v>1757</v>
      </c>
      <c r="K10" s="2" t="s">
        <v>1751</v>
      </c>
      <c r="L10" s="2" t="s">
        <v>1752</v>
      </c>
      <c r="M10" s="6" t="n">
        <v>44378</v>
      </c>
      <c r="N10" s="2" t="s">
        <v>1758</v>
      </c>
      <c r="O10" s="2" t="s">
        <v>1749</v>
      </c>
      <c r="Q10" s="2" t="s">
        <v>1753</v>
      </c>
      <c r="R10" s="6" t="n">
        <v>44378</v>
      </c>
      <c r="S10" s="2" t="s">
        <v>1749</v>
      </c>
    </row>
    <row r="11" customFormat="false" ht="18.7" hidden="false" customHeight="true" outlineLevel="0" collapsed="false">
      <c r="A11" s="1" t="n">
        <v>10</v>
      </c>
      <c r="B11" s="8" t="s">
        <v>1676</v>
      </c>
      <c r="C11" s="9" t="n">
        <v>45639</v>
      </c>
      <c r="D11" s="10" t="n">
        <v>2024</v>
      </c>
      <c r="E11" s="8" t="s">
        <v>1663</v>
      </c>
      <c r="F11" s="9" t="n">
        <v>24817</v>
      </c>
      <c r="G11" s="1" t="n">
        <v>4</v>
      </c>
      <c r="H11" s="8" t="s">
        <v>1665</v>
      </c>
      <c r="I11" s="8" t="s">
        <v>927</v>
      </c>
      <c r="J11" s="8" t="s">
        <v>1746</v>
      </c>
      <c r="K11" s="2" t="s">
        <v>1759</v>
      </c>
      <c r="L11" s="2" t="s">
        <v>1750</v>
      </c>
      <c r="M11" s="6" t="n">
        <v>45636</v>
      </c>
      <c r="O11" s="2" t="s">
        <v>1749</v>
      </c>
    </row>
    <row r="12" customFormat="false" ht="18.7" hidden="false" customHeight="true" outlineLevel="0" collapsed="false">
      <c r="A12" s="1" t="n">
        <v>11</v>
      </c>
      <c r="B12" s="2" t="s">
        <v>1677</v>
      </c>
      <c r="C12" s="6" t="n">
        <v>45660</v>
      </c>
      <c r="D12" s="1" t="n">
        <v>2025</v>
      </c>
      <c r="E12" s="2" t="s">
        <v>1663</v>
      </c>
      <c r="F12" s="6" t="n">
        <v>24817</v>
      </c>
      <c r="G12" s="1" t="n">
        <v>4</v>
      </c>
      <c r="H12" s="2" t="s">
        <v>1665</v>
      </c>
      <c r="I12" s="2" t="s">
        <v>927</v>
      </c>
      <c r="J12" s="2" t="s">
        <v>1746</v>
      </c>
      <c r="K12" s="2" t="s">
        <v>1759</v>
      </c>
      <c r="L12" s="2" t="s">
        <v>1750</v>
      </c>
      <c r="M12" s="6" t="n">
        <v>45625</v>
      </c>
      <c r="O12" s="2" t="s">
        <v>1749</v>
      </c>
    </row>
    <row r="13" customFormat="false" ht="18.7" hidden="false" customHeight="true" outlineLevel="0" collapsed="false">
      <c r="A13" s="1" t="n">
        <v>12</v>
      </c>
      <c r="B13" s="2" t="s">
        <v>1678</v>
      </c>
      <c r="C13" s="6" t="n">
        <v>45663</v>
      </c>
      <c r="D13" s="1" t="n">
        <v>2025</v>
      </c>
      <c r="E13" s="2" t="s">
        <v>1663</v>
      </c>
      <c r="F13" s="6" t="n">
        <v>24817</v>
      </c>
      <c r="G13" s="1" t="n">
        <v>4</v>
      </c>
      <c r="H13" s="2" t="s">
        <v>1665</v>
      </c>
      <c r="I13" s="2" t="s">
        <v>927</v>
      </c>
      <c r="J13" s="2" t="s">
        <v>1746</v>
      </c>
      <c r="K13" s="2" t="s">
        <v>1751</v>
      </c>
      <c r="L13" s="2" t="s">
        <v>1752</v>
      </c>
      <c r="M13" s="6" t="n">
        <v>45646</v>
      </c>
      <c r="O13" s="2" t="s">
        <v>1749</v>
      </c>
      <c r="Q13" s="2" t="s">
        <v>1755</v>
      </c>
      <c r="R13" s="6" t="n">
        <v>45646</v>
      </c>
      <c r="S13" s="2" t="s">
        <v>1749</v>
      </c>
    </row>
    <row r="14" customFormat="false" ht="18.7" hidden="false" customHeight="true" outlineLevel="0" collapsed="false">
      <c r="A14" s="1" t="n">
        <v>13</v>
      </c>
      <c r="B14" s="8" t="s">
        <v>1679</v>
      </c>
      <c r="C14" s="9" t="n">
        <v>45702</v>
      </c>
      <c r="D14" s="10" t="n">
        <v>2025</v>
      </c>
      <c r="E14" s="8" t="s">
        <v>1663</v>
      </c>
      <c r="F14" s="9" t="n">
        <v>24817</v>
      </c>
      <c r="G14" s="1" t="n">
        <v>4</v>
      </c>
      <c r="H14" s="8" t="s">
        <v>1665</v>
      </c>
      <c r="I14" s="8" t="s">
        <v>927</v>
      </c>
      <c r="J14" s="8" t="s">
        <v>1746</v>
      </c>
      <c r="K14" s="2" t="s">
        <v>1760</v>
      </c>
      <c r="L14" s="2" t="s">
        <v>1755</v>
      </c>
      <c r="M14" s="6" t="n">
        <v>45701</v>
      </c>
      <c r="O14" s="2" t="s">
        <v>1749</v>
      </c>
      <c r="Q14" s="2" t="s">
        <v>1750</v>
      </c>
      <c r="R14" s="6" t="n">
        <v>45701</v>
      </c>
      <c r="S14" s="2" t="s">
        <v>1749</v>
      </c>
    </row>
    <row r="15" customFormat="false" ht="18.7" hidden="false" customHeight="true" outlineLevel="0" collapsed="false">
      <c r="A15" s="1" t="n">
        <v>14</v>
      </c>
      <c r="B15" s="2" t="s">
        <v>1761</v>
      </c>
      <c r="C15" s="6" t="n">
        <v>45419</v>
      </c>
      <c r="D15" s="1" t="n">
        <v>2024</v>
      </c>
      <c r="E15" s="2" t="s">
        <v>1762</v>
      </c>
      <c r="F15" s="6" t="n">
        <v>26224</v>
      </c>
      <c r="G15" s="1" t="n">
        <v>15</v>
      </c>
      <c r="H15" s="2" t="s">
        <v>1763</v>
      </c>
      <c r="J15" s="2" t="s">
        <v>1757</v>
      </c>
      <c r="K15" s="2" t="s">
        <v>1764</v>
      </c>
      <c r="L15" s="2" t="s">
        <v>1765</v>
      </c>
      <c r="M15" s="6" t="n">
        <v>45408</v>
      </c>
      <c r="N15" s="2" t="s">
        <v>1758</v>
      </c>
      <c r="O15" s="2" t="s">
        <v>1766</v>
      </c>
    </row>
    <row r="16" customFormat="false" ht="18.7" hidden="false" customHeight="true" outlineLevel="0" collapsed="false">
      <c r="A16" s="1" t="n">
        <v>15</v>
      </c>
      <c r="B16" s="2" t="s">
        <v>985</v>
      </c>
      <c r="C16" s="6" t="n">
        <v>44225</v>
      </c>
      <c r="D16" s="1" t="n">
        <v>2021</v>
      </c>
      <c r="E16" s="2" t="s">
        <v>986</v>
      </c>
      <c r="F16" s="6" t="n">
        <v>32276</v>
      </c>
      <c r="G16" s="1" t="n">
        <v>17</v>
      </c>
      <c r="H16" s="2" t="s">
        <v>991</v>
      </c>
      <c r="I16" s="2" t="s">
        <v>950</v>
      </c>
      <c r="J16" s="2" t="s">
        <v>1746</v>
      </c>
      <c r="K16" s="2" t="s">
        <v>1767</v>
      </c>
      <c r="L16" s="2" t="s">
        <v>1768</v>
      </c>
      <c r="M16" s="6" t="n">
        <v>44223</v>
      </c>
      <c r="O16" s="2" t="s">
        <v>1749</v>
      </c>
    </row>
    <row r="17" customFormat="false" ht="18.7" hidden="false" customHeight="true" outlineLevel="0" collapsed="false">
      <c r="A17" s="1" t="n">
        <v>16</v>
      </c>
      <c r="B17" s="2" t="s">
        <v>992</v>
      </c>
      <c r="C17" s="6" t="n">
        <v>44497</v>
      </c>
      <c r="D17" s="1" t="n">
        <v>2021</v>
      </c>
      <c r="E17" s="2" t="s">
        <v>986</v>
      </c>
      <c r="F17" s="6" t="n">
        <v>32276</v>
      </c>
      <c r="G17" s="1" t="n">
        <v>17</v>
      </c>
      <c r="H17" s="2" t="s">
        <v>991</v>
      </c>
      <c r="I17" s="2" t="s">
        <v>950</v>
      </c>
      <c r="J17" s="2" t="s">
        <v>1746</v>
      </c>
      <c r="K17" s="2" t="s">
        <v>1769</v>
      </c>
      <c r="L17" s="2" t="s">
        <v>1770</v>
      </c>
      <c r="M17" s="6" t="n">
        <v>44470</v>
      </c>
      <c r="O17" s="2" t="s">
        <v>1749</v>
      </c>
    </row>
    <row r="18" customFormat="false" ht="18.7" hidden="false" customHeight="true" outlineLevel="0" collapsed="false">
      <c r="A18" s="1" t="n">
        <v>17</v>
      </c>
      <c r="B18" s="2" t="s">
        <v>993</v>
      </c>
      <c r="C18" s="6" t="n">
        <v>44512</v>
      </c>
      <c r="D18" s="1" t="n">
        <v>2021</v>
      </c>
      <c r="E18" s="2" t="s">
        <v>994</v>
      </c>
      <c r="F18" s="6" t="n">
        <v>32276</v>
      </c>
      <c r="G18" s="1" t="n">
        <v>17</v>
      </c>
      <c r="H18" s="2" t="s">
        <v>991</v>
      </c>
      <c r="I18" s="2" t="s">
        <v>950</v>
      </c>
      <c r="J18" s="2" t="s">
        <v>1746</v>
      </c>
      <c r="K18" s="2" t="s">
        <v>1769</v>
      </c>
      <c r="L18" s="2" t="s">
        <v>1770</v>
      </c>
      <c r="M18" s="6" t="n">
        <v>44509</v>
      </c>
      <c r="O18" s="2" t="s">
        <v>1749</v>
      </c>
    </row>
    <row r="19" customFormat="false" ht="18.7" hidden="false" customHeight="true" outlineLevel="0" collapsed="false">
      <c r="A19" s="1" t="n">
        <v>18</v>
      </c>
      <c r="B19" s="2" t="s">
        <v>1771</v>
      </c>
      <c r="C19" s="6" t="n">
        <v>44215</v>
      </c>
      <c r="D19" s="1" t="n">
        <v>2021</v>
      </c>
      <c r="E19" s="2" t="s">
        <v>1453</v>
      </c>
      <c r="F19" s="6" t="n">
        <v>35712</v>
      </c>
      <c r="G19" s="1" t="n">
        <v>18</v>
      </c>
      <c r="H19" s="2" t="s">
        <v>1456</v>
      </c>
      <c r="I19" s="2" t="s">
        <v>1030</v>
      </c>
      <c r="J19" s="2" t="s">
        <v>1757</v>
      </c>
      <c r="K19" s="2" t="s">
        <v>1769</v>
      </c>
      <c r="L19" s="2" t="s">
        <v>1770</v>
      </c>
      <c r="M19" s="6" t="n">
        <v>44167</v>
      </c>
      <c r="N19" s="2" t="s">
        <v>1758</v>
      </c>
      <c r="O19" s="2" t="s">
        <v>1749</v>
      </c>
    </row>
    <row r="20" customFormat="false" ht="18.7" hidden="false" customHeight="true" outlineLevel="0" collapsed="false">
      <c r="A20" s="1" t="n">
        <v>19</v>
      </c>
      <c r="B20" s="2" t="s">
        <v>1772</v>
      </c>
      <c r="C20" s="6" t="n">
        <v>44606</v>
      </c>
      <c r="D20" s="1" t="n">
        <v>2022</v>
      </c>
      <c r="E20" s="2" t="s">
        <v>1453</v>
      </c>
      <c r="F20" s="6" t="n">
        <v>35712</v>
      </c>
      <c r="G20" s="1" t="n">
        <v>18</v>
      </c>
      <c r="H20" s="2" t="s">
        <v>1456</v>
      </c>
      <c r="I20" s="2" t="s">
        <v>1030</v>
      </c>
      <c r="J20" s="2" t="s">
        <v>1757</v>
      </c>
      <c r="K20" s="2" t="s">
        <v>1773</v>
      </c>
      <c r="L20" s="2" t="s">
        <v>1774</v>
      </c>
      <c r="M20" s="6" t="n">
        <v>44605</v>
      </c>
      <c r="N20" s="2" t="s">
        <v>1775</v>
      </c>
      <c r="P20" s="2" t="s">
        <v>1776</v>
      </c>
    </row>
    <row r="21" customFormat="false" ht="18.7" hidden="false" customHeight="true" outlineLevel="0" collapsed="false">
      <c r="A21" s="1" t="n">
        <v>20</v>
      </c>
      <c r="B21" s="2" t="s">
        <v>1777</v>
      </c>
      <c r="C21" s="6" t="n">
        <v>44638</v>
      </c>
      <c r="D21" s="1" t="n">
        <v>2022</v>
      </c>
      <c r="E21" s="2" t="s">
        <v>1453</v>
      </c>
      <c r="F21" s="6" t="n">
        <v>35712</v>
      </c>
      <c r="G21" s="1" t="n">
        <v>18</v>
      </c>
      <c r="H21" s="2" t="s">
        <v>1456</v>
      </c>
      <c r="I21" s="2" t="s">
        <v>1030</v>
      </c>
      <c r="J21" s="2" t="s">
        <v>1757</v>
      </c>
      <c r="K21" s="2" t="s">
        <v>1778</v>
      </c>
      <c r="L21" s="2" t="s">
        <v>1779</v>
      </c>
      <c r="M21" s="6" t="n">
        <v>44589</v>
      </c>
      <c r="N21" s="2" t="s">
        <v>1758</v>
      </c>
      <c r="O21" s="2" t="s">
        <v>1749</v>
      </c>
    </row>
    <row r="22" customFormat="false" ht="18.7" hidden="false" customHeight="true" outlineLevel="0" collapsed="false">
      <c r="A22" s="1" t="n">
        <v>21</v>
      </c>
      <c r="B22" s="2" t="s">
        <v>1780</v>
      </c>
      <c r="C22" s="6" t="n">
        <v>44748</v>
      </c>
      <c r="D22" s="1" t="n">
        <v>2022</v>
      </c>
      <c r="E22" s="2" t="s">
        <v>1453</v>
      </c>
      <c r="F22" s="6" t="n">
        <v>35712</v>
      </c>
      <c r="G22" s="1" t="n">
        <v>18</v>
      </c>
      <c r="H22" s="2" t="s">
        <v>1456</v>
      </c>
      <c r="I22" s="2" t="s">
        <v>1781</v>
      </c>
      <c r="J22" s="2" t="s">
        <v>1757</v>
      </c>
      <c r="K22" s="2" t="s">
        <v>1782</v>
      </c>
      <c r="L22" s="2" t="s">
        <v>1783</v>
      </c>
      <c r="M22" s="6" t="n">
        <v>44747</v>
      </c>
      <c r="N22" s="2" t="s">
        <v>1758</v>
      </c>
      <c r="O22" s="2" t="s">
        <v>1784</v>
      </c>
    </row>
    <row r="23" customFormat="false" ht="18.7" hidden="false" customHeight="true" outlineLevel="0" collapsed="false">
      <c r="A23" s="1" t="n">
        <v>22</v>
      </c>
      <c r="B23" s="2" t="s">
        <v>1785</v>
      </c>
      <c r="C23" s="6" t="n">
        <v>44834</v>
      </c>
      <c r="D23" s="1" t="n">
        <v>2022</v>
      </c>
      <c r="E23" s="2" t="s">
        <v>1453</v>
      </c>
      <c r="F23" s="6" t="n">
        <v>35712</v>
      </c>
      <c r="G23" s="1" t="n">
        <v>18</v>
      </c>
      <c r="H23" s="2" t="s">
        <v>1456</v>
      </c>
      <c r="I23" s="2" t="s">
        <v>1030</v>
      </c>
      <c r="J23" s="2" t="s">
        <v>1757</v>
      </c>
      <c r="K23" s="2" t="s">
        <v>1778</v>
      </c>
      <c r="L23" s="2" t="s">
        <v>1779</v>
      </c>
      <c r="M23" s="6" t="n">
        <v>44806</v>
      </c>
      <c r="N23" s="2" t="s">
        <v>1758</v>
      </c>
      <c r="O23" s="2" t="s">
        <v>1749</v>
      </c>
    </row>
    <row r="24" customFormat="false" ht="18.7" hidden="false" customHeight="true" outlineLevel="0" collapsed="false">
      <c r="A24" s="1" t="n">
        <v>23</v>
      </c>
      <c r="B24" s="2" t="s">
        <v>1786</v>
      </c>
      <c r="C24" s="6" t="n">
        <v>45051</v>
      </c>
      <c r="D24" s="1" t="n">
        <v>2023</v>
      </c>
      <c r="E24" s="2" t="s">
        <v>1453</v>
      </c>
      <c r="F24" s="6" t="n">
        <v>35712</v>
      </c>
      <c r="G24" s="1" t="n">
        <v>18</v>
      </c>
      <c r="H24" s="2" t="s">
        <v>1456</v>
      </c>
      <c r="I24" s="2" t="s">
        <v>1030</v>
      </c>
      <c r="J24" s="2" t="s">
        <v>1757</v>
      </c>
      <c r="K24" s="2" t="s">
        <v>1787</v>
      </c>
      <c r="L24" s="2" t="s">
        <v>1788</v>
      </c>
      <c r="M24" s="6" t="n">
        <v>45049</v>
      </c>
      <c r="N24" s="2" t="s">
        <v>1758</v>
      </c>
      <c r="O24" s="2" t="s">
        <v>1749</v>
      </c>
      <c r="Q24" s="2" t="s">
        <v>1768</v>
      </c>
      <c r="R24" s="6" t="n">
        <v>45049</v>
      </c>
      <c r="S24" s="2" t="s">
        <v>1749</v>
      </c>
      <c r="T24" s="2" t="s">
        <v>1774</v>
      </c>
      <c r="U24" s="6" t="n">
        <v>45049</v>
      </c>
      <c r="V24" s="2" t="s">
        <v>1749</v>
      </c>
    </row>
    <row r="25" customFormat="false" ht="18.7" hidden="false" customHeight="true" outlineLevel="0" collapsed="false">
      <c r="A25" s="1" t="n">
        <v>24</v>
      </c>
      <c r="B25" s="2" t="s">
        <v>1789</v>
      </c>
      <c r="C25" s="6" t="n">
        <v>45097</v>
      </c>
      <c r="D25" s="1" t="n">
        <v>2023</v>
      </c>
      <c r="E25" s="2" t="s">
        <v>1790</v>
      </c>
      <c r="F25" s="6" t="n">
        <v>35712</v>
      </c>
      <c r="G25" s="1" t="n">
        <v>18</v>
      </c>
      <c r="H25" s="2" t="s">
        <v>1456</v>
      </c>
      <c r="J25" s="2" t="s">
        <v>1757</v>
      </c>
      <c r="K25" s="2" t="s">
        <v>1791</v>
      </c>
      <c r="L25" s="2" t="s">
        <v>1779</v>
      </c>
      <c r="M25" s="6" t="n">
        <v>45046</v>
      </c>
      <c r="N25" s="2" t="s">
        <v>1758</v>
      </c>
      <c r="O25" s="2" t="s">
        <v>1766</v>
      </c>
    </row>
    <row r="26" customFormat="false" ht="18.7" hidden="false" customHeight="true" outlineLevel="0" collapsed="false">
      <c r="A26" s="1" t="n">
        <v>25</v>
      </c>
      <c r="B26" s="2" t="s">
        <v>1792</v>
      </c>
      <c r="C26" s="6" t="n">
        <v>45159</v>
      </c>
      <c r="D26" s="1" t="n">
        <v>2023</v>
      </c>
      <c r="E26" s="2" t="s">
        <v>1453</v>
      </c>
      <c r="F26" s="6" t="n">
        <v>35712</v>
      </c>
      <c r="G26" s="1" t="n">
        <v>18</v>
      </c>
      <c r="H26" s="2" t="s">
        <v>1456</v>
      </c>
      <c r="J26" s="2" t="s">
        <v>1757</v>
      </c>
      <c r="K26" s="2" t="s">
        <v>1778</v>
      </c>
      <c r="L26" s="2" t="s">
        <v>1779</v>
      </c>
      <c r="M26" s="6" t="n">
        <v>45055</v>
      </c>
      <c r="N26" s="2" t="s">
        <v>1758</v>
      </c>
      <c r="O26" s="2" t="s">
        <v>1766</v>
      </c>
    </row>
    <row r="27" customFormat="false" ht="18.7" hidden="false" customHeight="true" outlineLevel="0" collapsed="false">
      <c r="A27" s="1" t="n">
        <v>26</v>
      </c>
      <c r="B27" s="2" t="s">
        <v>1793</v>
      </c>
      <c r="C27" s="6" t="n">
        <v>45456</v>
      </c>
      <c r="D27" s="1" t="n">
        <v>2024</v>
      </c>
      <c r="E27" s="2" t="s">
        <v>1453</v>
      </c>
      <c r="F27" s="6" t="n">
        <v>35712</v>
      </c>
      <c r="G27" s="1" t="n">
        <v>18</v>
      </c>
      <c r="H27" s="2" t="s">
        <v>1456</v>
      </c>
      <c r="J27" s="2" t="s">
        <v>1757</v>
      </c>
      <c r="K27" s="2" t="s">
        <v>1778</v>
      </c>
      <c r="L27" s="2" t="s">
        <v>1779</v>
      </c>
      <c r="M27" s="6" t="n">
        <v>45456</v>
      </c>
      <c r="N27" s="2" t="s">
        <v>1758</v>
      </c>
      <c r="O27" s="2" t="s">
        <v>1766</v>
      </c>
    </row>
    <row r="28" customFormat="false" ht="18.7" hidden="false" customHeight="true" outlineLevel="0" collapsed="false">
      <c r="A28" s="1" t="n">
        <v>27</v>
      </c>
      <c r="B28" s="2" t="s">
        <v>1794</v>
      </c>
      <c r="C28" s="6" t="n">
        <v>45475</v>
      </c>
      <c r="D28" s="1" t="n">
        <v>2024</v>
      </c>
      <c r="E28" s="2" t="s">
        <v>1453</v>
      </c>
      <c r="F28" s="6" t="n">
        <v>35712</v>
      </c>
      <c r="G28" s="1" t="n">
        <v>18</v>
      </c>
      <c r="H28" s="2" t="s">
        <v>1456</v>
      </c>
      <c r="J28" s="2" t="s">
        <v>1757</v>
      </c>
      <c r="K28" s="2" t="s">
        <v>1795</v>
      </c>
      <c r="L28" s="2" t="s">
        <v>1796</v>
      </c>
      <c r="M28" s="6" t="n">
        <v>45475</v>
      </c>
      <c r="N28" s="2" t="s">
        <v>1775</v>
      </c>
      <c r="P28" s="2" t="s">
        <v>1797</v>
      </c>
    </row>
    <row r="29" customFormat="false" ht="18.7" hidden="false" customHeight="true" outlineLevel="0" collapsed="false">
      <c r="A29" s="1" t="n">
        <v>28</v>
      </c>
      <c r="B29" s="8" t="s">
        <v>1452</v>
      </c>
      <c r="C29" s="9" t="n">
        <v>45495</v>
      </c>
      <c r="D29" s="10" t="n">
        <v>2024</v>
      </c>
      <c r="E29" s="8" t="s">
        <v>1453</v>
      </c>
      <c r="F29" s="9" t="n">
        <v>35712</v>
      </c>
      <c r="G29" s="1" t="n">
        <v>18</v>
      </c>
      <c r="H29" s="8" t="s">
        <v>1456</v>
      </c>
      <c r="I29" s="8" t="s">
        <v>1030</v>
      </c>
      <c r="J29" s="8" t="s">
        <v>1746</v>
      </c>
      <c r="K29" s="2" t="s">
        <v>1798</v>
      </c>
      <c r="L29" s="2" t="n">
        <v>609.24</v>
      </c>
      <c r="M29" s="6" t="n">
        <v>45343</v>
      </c>
      <c r="N29" s="2" t="s">
        <v>1775</v>
      </c>
      <c r="P29" s="2" t="s">
        <v>1776</v>
      </c>
    </row>
    <row r="30" customFormat="false" ht="18.7" hidden="false" customHeight="true" outlineLevel="0" collapsed="false">
      <c r="A30" s="1" t="n">
        <v>29</v>
      </c>
      <c r="B30" s="2" t="s">
        <v>1799</v>
      </c>
      <c r="C30" s="6" t="n">
        <v>45595</v>
      </c>
      <c r="D30" s="1" t="n">
        <v>2024</v>
      </c>
      <c r="E30" s="2" t="s">
        <v>1453</v>
      </c>
      <c r="F30" s="6" t="n">
        <v>35712</v>
      </c>
      <c r="G30" s="1" t="n">
        <v>18</v>
      </c>
      <c r="H30" s="2" t="s">
        <v>1456</v>
      </c>
      <c r="J30" s="2" t="s">
        <v>1757</v>
      </c>
      <c r="K30" s="2" t="s">
        <v>1764</v>
      </c>
      <c r="L30" s="2" t="s">
        <v>1765</v>
      </c>
      <c r="M30" s="6" t="n">
        <v>45595</v>
      </c>
      <c r="N30" s="2" t="s">
        <v>1758</v>
      </c>
      <c r="O30" s="2" t="s">
        <v>1766</v>
      </c>
    </row>
    <row r="31" customFormat="false" ht="18.7" hidden="false" customHeight="true" outlineLevel="0" collapsed="false">
      <c r="A31" s="1" t="n">
        <v>30</v>
      </c>
      <c r="B31" s="2" t="s">
        <v>1800</v>
      </c>
      <c r="C31" s="6" t="n">
        <v>45715</v>
      </c>
      <c r="D31" s="1" t="n">
        <v>2025</v>
      </c>
      <c r="E31" s="2" t="s">
        <v>1453</v>
      </c>
      <c r="F31" s="6" t="n">
        <v>35712</v>
      </c>
      <c r="G31" s="1" t="n">
        <v>18</v>
      </c>
      <c r="H31" s="2" t="s">
        <v>1456</v>
      </c>
      <c r="J31" s="2" t="s">
        <v>1757</v>
      </c>
      <c r="K31" s="2" t="s">
        <v>1795</v>
      </c>
      <c r="L31" s="2" t="s">
        <v>1796</v>
      </c>
      <c r="M31" s="6" t="n">
        <v>45715</v>
      </c>
      <c r="N31" s="2" t="s">
        <v>1758</v>
      </c>
      <c r="O31" s="2" t="s">
        <v>1784</v>
      </c>
    </row>
    <row r="32" customFormat="false" ht="18.7" hidden="false" customHeight="true" outlineLevel="0" collapsed="false">
      <c r="A32" s="1" t="n">
        <v>31</v>
      </c>
      <c r="B32" s="2" t="s">
        <v>1801</v>
      </c>
      <c r="C32" s="6" t="n">
        <v>44312</v>
      </c>
      <c r="D32" s="1" t="n">
        <v>2021</v>
      </c>
      <c r="E32" s="2" t="s">
        <v>1802</v>
      </c>
      <c r="F32" s="6" t="n">
        <v>30834</v>
      </c>
      <c r="G32" s="1" t="n">
        <v>19</v>
      </c>
      <c r="H32" s="2" t="s">
        <v>1803</v>
      </c>
      <c r="I32" s="2" t="s">
        <v>1804</v>
      </c>
      <c r="J32" s="2" t="s">
        <v>1757</v>
      </c>
      <c r="K32" s="2" t="s">
        <v>1805</v>
      </c>
      <c r="L32" s="2" t="s">
        <v>1806</v>
      </c>
      <c r="M32" s="6" t="n">
        <v>44252</v>
      </c>
      <c r="N32" s="2" t="s">
        <v>1758</v>
      </c>
      <c r="O32" s="2" t="s">
        <v>1749</v>
      </c>
    </row>
    <row r="33" customFormat="false" ht="18.7" hidden="false" customHeight="true" outlineLevel="0" collapsed="false">
      <c r="A33" s="1" t="n">
        <v>32</v>
      </c>
      <c r="B33" s="2" t="s">
        <v>1807</v>
      </c>
      <c r="C33" s="6" t="n">
        <v>44314</v>
      </c>
      <c r="D33" s="1" t="n">
        <v>2021</v>
      </c>
      <c r="E33" s="2" t="s">
        <v>1802</v>
      </c>
      <c r="F33" s="6" t="n">
        <v>30834</v>
      </c>
      <c r="G33" s="1" t="n">
        <v>19</v>
      </c>
      <c r="H33" s="2" t="s">
        <v>1803</v>
      </c>
      <c r="I33" s="2" t="s">
        <v>1804</v>
      </c>
      <c r="J33" s="2" t="s">
        <v>1757</v>
      </c>
      <c r="K33" s="2" t="s">
        <v>1805</v>
      </c>
      <c r="L33" s="2" t="s">
        <v>1806</v>
      </c>
      <c r="M33" s="6" t="n">
        <v>44251</v>
      </c>
      <c r="N33" s="2" t="s">
        <v>1758</v>
      </c>
      <c r="O33" s="2" t="s">
        <v>1749</v>
      </c>
    </row>
    <row r="34" customFormat="false" ht="18.7" hidden="false" customHeight="true" outlineLevel="0" collapsed="false">
      <c r="A34" s="1" t="n">
        <v>33</v>
      </c>
      <c r="B34" s="2" t="s">
        <v>1808</v>
      </c>
      <c r="C34" s="6" t="n">
        <v>44314</v>
      </c>
      <c r="D34" s="1" t="n">
        <v>2021</v>
      </c>
      <c r="E34" s="2" t="s">
        <v>1802</v>
      </c>
      <c r="F34" s="6" t="n">
        <v>30834</v>
      </c>
      <c r="G34" s="1" t="n">
        <v>19</v>
      </c>
      <c r="H34" s="2" t="s">
        <v>1803</v>
      </c>
      <c r="I34" s="2" t="s">
        <v>1804</v>
      </c>
      <c r="J34" s="2" t="s">
        <v>1757</v>
      </c>
      <c r="K34" s="2" t="s">
        <v>1805</v>
      </c>
      <c r="L34" s="2" t="s">
        <v>1806</v>
      </c>
      <c r="M34" s="6" t="n">
        <v>44250</v>
      </c>
      <c r="N34" s="2" t="s">
        <v>1758</v>
      </c>
      <c r="O34" s="2" t="s">
        <v>1749</v>
      </c>
    </row>
    <row r="35" customFormat="false" ht="18.7" hidden="false" customHeight="true" outlineLevel="0" collapsed="false">
      <c r="A35" s="1" t="n">
        <v>34</v>
      </c>
      <c r="B35" s="2" t="s">
        <v>1809</v>
      </c>
      <c r="C35" s="6" t="n">
        <v>44314</v>
      </c>
      <c r="D35" s="1" t="n">
        <v>2021</v>
      </c>
      <c r="E35" s="2" t="s">
        <v>1802</v>
      </c>
      <c r="F35" s="6" t="n">
        <v>30834</v>
      </c>
      <c r="G35" s="1" t="n">
        <v>19</v>
      </c>
      <c r="H35" s="2" t="s">
        <v>1803</v>
      </c>
      <c r="I35" s="2" t="s">
        <v>1804</v>
      </c>
      <c r="J35" s="2" t="s">
        <v>1746</v>
      </c>
      <c r="K35" s="2" t="s">
        <v>1805</v>
      </c>
      <c r="L35" s="2" t="s">
        <v>1806</v>
      </c>
      <c r="M35" s="6" t="n">
        <v>44211</v>
      </c>
      <c r="N35" s="2" t="s">
        <v>1810</v>
      </c>
      <c r="O35" s="2" t="s">
        <v>1749</v>
      </c>
    </row>
    <row r="36" customFormat="false" ht="18.7" hidden="false" customHeight="true" outlineLevel="0" collapsed="false">
      <c r="A36" s="1" t="n">
        <v>35</v>
      </c>
      <c r="B36" s="2" t="s">
        <v>1811</v>
      </c>
      <c r="C36" s="6" t="n">
        <v>44314</v>
      </c>
      <c r="D36" s="1" t="n">
        <v>2021</v>
      </c>
      <c r="E36" s="2" t="s">
        <v>1802</v>
      </c>
      <c r="F36" s="6" t="n">
        <v>30834</v>
      </c>
      <c r="G36" s="1" t="n">
        <v>19</v>
      </c>
      <c r="H36" s="2" t="s">
        <v>1803</v>
      </c>
      <c r="I36" s="2" t="s">
        <v>1804</v>
      </c>
      <c r="J36" s="2" t="s">
        <v>1746</v>
      </c>
      <c r="K36" s="2" t="s">
        <v>1805</v>
      </c>
      <c r="L36" s="2" t="s">
        <v>1806</v>
      </c>
      <c r="M36" s="6" t="n">
        <v>44250</v>
      </c>
      <c r="N36" s="2" t="s">
        <v>1810</v>
      </c>
      <c r="O36" s="2" t="s">
        <v>1749</v>
      </c>
    </row>
    <row r="37" customFormat="false" ht="18.7" hidden="false" customHeight="true" outlineLevel="0" collapsed="false">
      <c r="A37" s="1" t="n">
        <v>36</v>
      </c>
      <c r="B37" s="2" t="s">
        <v>1812</v>
      </c>
      <c r="C37" s="6" t="n">
        <v>44319</v>
      </c>
      <c r="D37" s="1" t="n">
        <v>2021</v>
      </c>
      <c r="E37" s="2" t="s">
        <v>1802</v>
      </c>
      <c r="F37" s="6" t="n">
        <v>30834</v>
      </c>
      <c r="G37" s="1" t="n">
        <v>19</v>
      </c>
      <c r="H37" s="2" t="s">
        <v>1803</v>
      </c>
      <c r="I37" s="2" t="s">
        <v>1813</v>
      </c>
      <c r="J37" s="2" t="s">
        <v>1757</v>
      </c>
      <c r="K37" s="2" t="s">
        <v>1814</v>
      </c>
      <c r="L37" s="2" t="s">
        <v>1815</v>
      </c>
      <c r="M37" s="6" t="n">
        <v>44264</v>
      </c>
      <c r="N37" s="2" t="s">
        <v>1758</v>
      </c>
      <c r="O37" s="2" t="s">
        <v>1784</v>
      </c>
    </row>
    <row r="38" customFormat="false" ht="18.7" hidden="false" customHeight="true" outlineLevel="0" collapsed="false">
      <c r="A38" s="1" t="n">
        <v>37</v>
      </c>
      <c r="B38" s="2" t="s">
        <v>1816</v>
      </c>
      <c r="C38" s="6" t="n">
        <v>44805</v>
      </c>
      <c r="D38" s="1" t="n">
        <v>2022</v>
      </c>
      <c r="E38" s="2" t="s">
        <v>1802</v>
      </c>
      <c r="F38" s="6" t="n">
        <v>30834</v>
      </c>
      <c r="G38" s="1" t="n">
        <v>19</v>
      </c>
      <c r="H38" s="2" t="s">
        <v>1803</v>
      </c>
      <c r="I38" s="2" t="s">
        <v>1804</v>
      </c>
      <c r="J38" s="2" t="s">
        <v>1757</v>
      </c>
      <c r="K38" s="2" t="s">
        <v>1805</v>
      </c>
      <c r="L38" s="2" t="s">
        <v>1806</v>
      </c>
      <c r="M38" s="6" t="n">
        <v>44588</v>
      </c>
      <c r="N38" s="2" t="s">
        <v>1758</v>
      </c>
      <c r="O38" s="2" t="s">
        <v>1749</v>
      </c>
    </row>
    <row r="39" customFormat="false" ht="18.7" hidden="false" customHeight="true" outlineLevel="0" collapsed="false">
      <c r="A39" s="1" t="n">
        <v>38</v>
      </c>
      <c r="B39" s="2" t="s">
        <v>1817</v>
      </c>
      <c r="C39" s="6" t="n">
        <v>44862</v>
      </c>
      <c r="D39" s="1" t="n">
        <v>2022</v>
      </c>
      <c r="E39" s="2" t="s">
        <v>1802</v>
      </c>
      <c r="F39" s="6" t="n">
        <v>30834</v>
      </c>
      <c r="G39" s="1" t="n">
        <v>19</v>
      </c>
      <c r="H39" s="2" t="s">
        <v>1803</v>
      </c>
      <c r="I39" s="2" t="s">
        <v>1813</v>
      </c>
      <c r="J39" s="2" t="s">
        <v>1757</v>
      </c>
      <c r="K39" s="2" t="s">
        <v>1818</v>
      </c>
      <c r="L39" s="2" t="s">
        <v>1819</v>
      </c>
      <c r="M39" s="6" t="n">
        <v>44852</v>
      </c>
      <c r="N39" s="2" t="s">
        <v>1758</v>
      </c>
      <c r="O39" s="2" t="s">
        <v>1766</v>
      </c>
    </row>
    <row r="40" customFormat="false" ht="18.7" hidden="false" customHeight="true" outlineLevel="0" collapsed="false">
      <c r="A40" s="1" t="n">
        <v>39</v>
      </c>
      <c r="B40" s="2" t="s">
        <v>1820</v>
      </c>
      <c r="C40" s="6" t="n">
        <v>44896</v>
      </c>
      <c r="D40" s="1" t="n">
        <v>2022</v>
      </c>
      <c r="E40" s="2" t="s">
        <v>1802</v>
      </c>
      <c r="F40" s="6" t="n">
        <v>30834</v>
      </c>
      <c r="G40" s="1" t="n">
        <v>19</v>
      </c>
      <c r="H40" s="2" t="s">
        <v>1803</v>
      </c>
      <c r="I40" s="2" t="s">
        <v>1813</v>
      </c>
      <c r="J40" s="2" t="s">
        <v>1757</v>
      </c>
      <c r="K40" s="2" t="s">
        <v>1764</v>
      </c>
      <c r="L40" s="2" t="s">
        <v>1765</v>
      </c>
      <c r="M40" s="6" t="n">
        <v>44896</v>
      </c>
      <c r="N40" s="2" t="s">
        <v>1758</v>
      </c>
      <c r="O40" s="2" t="s">
        <v>1766</v>
      </c>
    </row>
    <row r="41" customFormat="false" ht="18.7" hidden="false" customHeight="true" outlineLevel="0" collapsed="false">
      <c r="A41" s="1" t="n">
        <v>40</v>
      </c>
      <c r="B41" s="2" t="s">
        <v>1821</v>
      </c>
      <c r="C41" s="6" t="n">
        <v>44931</v>
      </c>
      <c r="D41" s="1" t="n">
        <v>2023</v>
      </c>
      <c r="E41" s="2" t="s">
        <v>1802</v>
      </c>
      <c r="F41" s="6" t="n">
        <v>30834</v>
      </c>
      <c r="G41" s="1" t="n">
        <v>19</v>
      </c>
      <c r="H41" s="2" t="s">
        <v>1803</v>
      </c>
      <c r="I41" s="2" t="s">
        <v>1813</v>
      </c>
      <c r="J41" s="2" t="s">
        <v>1757</v>
      </c>
      <c r="K41" s="2" t="s">
        <v>1764</v>
      </c>
      <c r="L41" s="2" t="s">
        <v>1765</v>
      </c>
      <c r="M41" s="6" t="n">
        <v>44889</v>
      </c>
      <c r="N41" s="2" t="s">
        <v>1758</v>
      </c>
      <c r="O41" s="2" t="s">
        <v>1766</v>
      </c>
    </row>
    <row r="42" customFormat="false" ht="18.7" hidden="false" customHeight="true" outlineLevel="0" collapsed="false">
      <c r="A42" s="1" t="n">
        <v>41</v>
      </c>
      <c r="B42" s="8" t="s">
        <v>1822</v>
      </c>
      <c r="C42" s="9" t="n">
        <v>45002</v>
      </c>
      <c r="D42" s="10" t="n">
        <v>2023</v>
      </c>
      <c r="E42" s="8" t="s">
        <v>1802</v>
      </c>
      <c r="F42" s="9" t="n">
        <v>30834</v>
      </c>
      <c r="G42" s="1" t="n">
        <v>19</v>
      </c>
      <c r="H42" s="8" t="s">
        <v>1803</v>
      </c>
      <c r="I42" s="8" t="s">
        <v>1804</v>
      </c>
      <c r="J42" s="8" t="s">
        <v>1746</v>
      </c>
      <c r="K42" s="2" t="s">
        <v>1754</v>
      </c>
      <c r="L42" s="2" t="s">
        <v>1750</v>
      </c>
      <c r="M42" s="6" t="n">
        <v>45001</v>
      </c>
      <c r="N42" s="2" t="s">
        <v>1810</v>
      </c>
      <c r="O42" s="2" t="s">
        <v>1749</v>
      </c>
    </row>
    <row r="43" customFormat="false" ht="18.7" hidden="false" customHeight="true" outlineLevel="0" collapsed="false">
      <c r="A43" s="1" t="n">
        <v>42</v>
      </c>
      <c r="B43" s="2" t="s">
        <v>1164</v>
      </c>
      <c r="C43" s="6" t="n">
        <v>45478</v>
      </c>
      <c r="D43" s="1" t="n">
        <v>2024</v>
      </c>
      <c r="E43" s="2" t="s">
        <v>1165</v>
      </c>
      <c r="F43" s="6" t="n">
        <v>36643</v>
      </c>
      <c r="G43" s="1" t="n">
        <v>20</v>
      </c>
      <c r="H43" s="2" t="s">
        <v>1167</v>
      </c>
      <c r="I43" s="2" t="s">
        <v>904</v>
      </c>
      <c r="J43" s="2" t="s">
        <v>1823</v>
      </c>
      <c r="K43" s="2" t="s">
        <v>1818</v>
      </c>
      <c r="L43" s="2" t="s">
        <v>1819</v>
      </c>
      <c r="M43" s="6" t="n">
        <v>45478</v>
      </c>
      <c r="O43" s="2" t="s">
        <v>1766</v>
      </c>
      <c r="Q43" s="2" t="s">
        <v>1824</v>
      </c>
      <c r="R43" s="6" t="n">
        <v>45478</v>
      </c>
      <c r="S43" s="2" t="s">
        <v>1766</v>
      </c>
    </row>
    <row r="44" customFormat="false" ht="18.7" hidden="false" customHeight="true" outlineLevel="0" collapsed="false">
      <c r="A44" s="1" t="n">
        <v>43</v>
      </c>
      <c r="B44" s="2" t="s">
        <v>1168</v>
      </c>
      <c r="C44" s="6" t="n">
        <v>45527</v>
      </c>
      <c r="D44" s="1" t="n">
        <v>2024</v>
      </c>
      <c r="E44" s="2" t="s">
        <v>1165</v>
      </c>
      <c r="F44" s="6" t="n">
        <v>36643</v>
      </c>
      <c r="G44" s="1" t="n">
        <v>20</v>
      </c>
      <c r="H44" s="2" t="s">
        <v>1167</v>
      </c>
      <c r="I44" s="2" t="s">
        <v>904</v>
      </c>
      <c r="J44" s="2" t="s">
        <v>1823</v>
      </c>
      <c r="K44" s="2" t="s">
        <v>1764</v>
      </c>
      <c r="L44" s="2" t="s">
        <v>1765</v>
      </c>
      <c r="M44" s="6" t="n">
        <v>45527</v>
      </c>
      <c r="O44" s="2" t="s">
        <v>1766</v>
      </c>
    </row>
    <row r="45" customFormat="false" ht="18.7" hidden="false" customHeight="true" outlineLevel="0" collapsed="false">
      <c r="A45" s="1" t="n">
        <v>44</v>
      </c>
      <c r="B45" s="2" t="s">
        <v>1169</v>
      </c>
      <c r="C45" s="6" t="n">
        <v>45529</v>
      </c>
      <c r="D45" s="1" t="n">
        <v>2024</v>
      </c>
      <c r="E45" s="2" t="s">
        <v>1165</v>
      </c>
      <c r="F45" s="6" t="n">
        <v>36643</v>
      </c>
      <c r="G45" s="1" t="n">
        <v>20</v>
      </c>
      <c r="H45" s="2" t="s">
        <v>1167</v>
      </c>
      <c r="I45" s="2" t="s">
        <v>904</v>
      </c>
      <c r="J45" s="2" t="s">
        <v>1823</v>
      </c>
      <c r="K45" s="2" t="s">
        <v>1818</v>
      </c>
      <c r="L45" s="2" t="s">
        <v>1819</v>
      </c>
      <c r="M45" s="6" t="n">
        <v>45528</v>
      </c>
      <c r="O45" s="2" t="s">
        <v>1766</v>
      </c>
    </row>
    <row r="46" customFormat="false" ht="18.7" hidden="false" customHeight="true" outlineLevel="0" collapsed="false">
      <c r="A46" s="1" t="n">
        <v>45</v>
      </c>
      <c r="B46" s="2" t="s">
        <v>1170</v>
      </c>
      <c r="C46" s="6" t="n">
        <v>45532</v>
      </c>
      <c r="D46" s="1" t="n">
        <v>2024</v>
      </c>
      <c r="E46" s="2" t="s">
        <v>1165</v>
      </c>
      <c r="F46" s="6" t="n">
        <v>36643</v>
      </c>
      <c r="G46" s="1" t="n">
        <v>20</v>
      </c>
      <c r="H46" s="2" t="s">
        <v>1167</v>
      </c>
      <c r="I46" s="2" t="s">
        <v>904</v>
      </c>
      <c r="J46" s="2" t="s">
        <v>1823</v>
      </c>
      <c r="K46" s="2" t="s">
        <v>1764</v>
      </c>
      <c r="L46" s="2" t="s">
        <v>1765</v>
      </c>
      <c r="M46" s="6" t="n">
        <v>45532</v>
      </c>
      <c r="O46" s="2" t="s">
        <v>1766</v>
      </c>
    </row>
    <row r="47" customFormat="false" ht="18.7" hidden="false" customHeight="true" outlineLevel="0" collapsed="false">
      <c r="A47" s="1" t="n">
        <v>46</v>
      </c>
      <c r="B47" s="2" t="s">
        <v>1171</v>
      </c>
      <c r="C47" s="6" t="n">
        <v>45565</v>
      </c>
      <c r="D47" s="1" t="n">
        <v>2024</v>
      </c>
      <c r="E47" s="2" t="s">
        <v>1172</v>
      </c>
      <c r="F47" s="6" t="n">
        <v>36643</v>
      </c>
      <c r="G47" s="1" t="n">
        <v>20</v>
      </c>
      <c r="H47" s="2" t="s">
        <v>1167</v>
      </c>
      <c r="I47" s="2" t="s">
        <v>904</v>
      </c>
      <c r="J47" s="2" t="s">
        <v>1823</v>
      </c>
      <c r="K47" s="2" t="s">
        <v>1825</v>
      </c>
      <c r="L47" s="2" t="s">
        <v>1826</v>
      </c>
      <c r="M47" s="6" t="n">
        <v>45563</v>
      </c>
      <c r="O47" s="2" t="s">
        <v>1749</v>
      </c>
    </row>
    <row r="48" customFormat="false" ht="18.7" hidden="false" customHeight="true" outlineLevel="0" collapsed="false">
      <c r="A48" s="1" t="n">
        <v>47</v>
      </c>
      <c r="B48" s="2" t="s">
        <v>1173</v>
      </c>
      <c r="C48" s="6" t="n">
        <v>45599</v>
      </c>
      <c r="D48" s="1" t="n">
        <v>2024</v>
      </c>
      <c r="E48" s="2" t="s">
        <v>1172</v>
      </c>
      <c r="F48" s="6" t="n">
        <v>36643</v>
      </c>
      <c r="G48" s="1" t="n">
        <v>20</v>
      </c>
      <c r="H48" s="2" t="s">
        <v>1167</v>
      </c>
      <c r="I48" s="2" t="s">
        <v>904</v>
      </c>
      <c r="J48" s="2" t="s">
        <v>1823</v>
      </c>
      <c r="K48" s="2" t="s">
        <v>1827</v>
      </c>
      <c r="L48" s="2" t="s">
        <v>1828</v>
      </c>
      <c r="M48" s="6" t="n">
        <v>45599</v>
      </c>
      <c r="O48" s="2" t="s">
        <v>1766</v>
      </c>
      <c r="Q48" s="2" t="s">
        <v>1829</v>
      </c>
      <c r="R48" s="6" t="n">
        <v>45599</v>
      </c>
      <c r="S48" s="2" t="s">
        <v>1766</v>
      </c>
    </row>
    <row r="49" customFormat="false" ht="18.7" hidden="false" customHeight="true" outlineLevel="0" collapsed="false">
      <c r="A49" s="1" t="n">
        <v>48</v>
      </c>
      <c r="B49" s="2" t="s">
        <v>1174</v>
      </c>
      <c r="C49" s="6" t="n">
        <v>45603</v>
      </c>
      <c r="D49" s="1" t="n">
        <v>2024</v>
      </c>
      <c r="E49" s="2" t="s">
        <v>1175</v>
      </c>
      <c r="F49" s="6" t="n">
        <v>36643</v>
      </c>
      <c r="G49" s="1" t="n">
        <v>20</v>
      </c>
      <c r="H49" s="2" t="s">
        <v>1167</v>
      </c>
      <c r="I49" s="2" t="s">
        <v>904</v>
      </c>
      <c r="J49" s="2" t="s">
        <v>1823</v>
      </c>
      <c r="K49" s="2" t="s">
        <v>1830</v>
      </c>
      <c r="L49" s="2" t="n">
        <v>223.235</v>
      </c>
      <c r="M49" s="6" t="n">
        <v>45602</v>
      </c>
      <c r="O49" s="2" t="s">
        <v>1766</v>
      </c>
    </row>
    <row r="50" customFormat="false" ht="18.7" hidden="false" customHeight="true" outlineLevel="0" collapsed="false">
      <c r="A50" s="1" t="n">
        <v>49</v>
      </c>
      <c r="B50" s="2" t="s">
        <v>1176</v>
      </c>
      <c r="C50" s="6" t="n">
        <v>45608</v>
      </c>
      <c r="D50" s="1" t="n">
        <v>2024</v>
      </c>
      <c r="E50" s="2" t="s">
        <v>1175</v>
      </c>
      <c r="F50" s="6" t="n">
        <v>36643</v>
      </c>
      <c r="G50" s="1" t="n">
        <v>20</v>
      </c>
      <c r="H50" s="2" t="s">
        <v>1167</v>
      </c>
      <c r="I50" s="2" t="s">
        <v>904</v>
      </c>
      <c r="J50" s="2" t="s">
        <v>1823</v>
      </c>
      <c r="K50" s="2" t="s">
        <v>1831</v>
      </c>
      <c r="L50" s="2" t="s">
        <v>1765</v>
      </c>
      <c r="M50" s="6" t="n">
        <v>45607</v>
      </c>
      <c r="O50" s="2" t="s">
        <v>1766</v>
      </c>
      <c r="Q50" s="2" t="n">
        <v>223.235</v>
      </c>
      <c r="R50" s="6" t="n">
        <v>45607</v>
      </c>
      <c r="S50" s="2" t="s">
        <v>1766</v>
      </c>
    </row>
    <row r="51" customFormat="false" ht="18.7" hidden="false" customHeight="true" outlineLevel="0" collapsed="false">
      <c r="A51" s="1" t="n">
        <v>50</v>
      </c>
      <c r="B51" s="2" t="s">
        <v>1177</v>
      </c>
      <c r="C51" s="6" t="n">
        <v>45610</v>
      </c>
      <c r="D51" s="1" t="n">
        <v>2024</v>
      </c>
      <c r="E51" s="2" t="s">
        <v>1175</v>
      </c>
      <c r="F51" s="6" t="n">
        <v>36643</v>
      </c>
      <c r="G51" s="1" t="n">
        <v>20</v>
      </c>
      <c r="H51" s="2" t="s">
        <v>1167</v>
      </c>
      <c r="I51" s="2" t="s">
        <v>904</v>
      </c>
      <c r="J51" s="2" t="s">
        <v>1823</v>
      </c>
      <c r="K51" s="2" t="s">
        <v>1832</v>
      </c>
      <c r="L51" s="2" t="s">
        <v>1833</v>
      </c>
      <c r="M51" s="6" t="n">
        <v>45610</v>
      </c>
      <c r="O51" s="2" t="s">
        <v>1766</v>
      </c>
      <c r="Q51" s="2" t="n">
        <v>223.235</v>
      </c>
      <c r="R51" s="6" t="n">
        <v>45610</v>
      </c>
      <c r="S51" s="2" t="s">
        <v>1766</v>
      </c>
    </row>
    <row r="52" customFormat="false" ht="18.7" hidden="false" customHeight="true" outlineLevel="0" collapsed="false">
      <c r="A52" s="1" t="n">
        <v>51</v>
      </c>
      <c r="B52" s="2" t="s">
        <v>1178</v>
      </c>
      <c r="C52" s="6" t="n">
        <v>45621</v>
      </c>
      <c r="D52" s="1" t="n">
        <v>2024</v>
      </c>
      <c r="E52" s="2" t="s">
        <v>1179</v>
      </c>
      <c r="F52" s="6" t="n">
        <v>36643</v>
      </c>
      <c r="G52" s="1" t="n">
        <v>20</v>
      </c>
      <c r="H52" s="2" t="s">
        <v>1167</v>
      </c>
      <c r="I52" s="2" t="s">
        <v>904</v>
      </c>
      <c r="J52" s="2" t="s">
        <v>1823</v>
      </c>
      <c r="K52" s="2" t="s">
        <v>1764</v>
      </c>
      <c r="L52" s="2" t="s">
        <v>1765</v>
      </c>
      <c r="M52" s="6" t="n">
        <v>45616</v>
      </c>
      <c r="O52" s="2" t="s">
        <v>1766</v>
      </c>
      <c r="Q52" s="2" t="n">
        <v>385.5</v>
      </c>
      <c r="R52" s="6" t="n">
        <v>45616</v>
      </c>
      <c r="S52" s="2" t="s">
        <v>1766</v>
      </c>
      <c r="T52" s="2" t="s">
        <v>1834</v>
      </c>
      <c r="U52" s="6" t="n">
        <v>45616</v>
      </c>
      <c r="V52" s="2" t="s">
        <v>1766</v>
      </c>
    </row>
    <row r="53" customFormat="false" ht="18.7" hidden="false" customHeight="true" outlineLevel="0" collapsed="false">
      <c r="A53" s="1" t="n">
        <v>52</v>
      </c>
      <c r="B53" s="2" t="s">
        <v>1180</v>
      </c>
      <c r="C53" s="6" t="n">
        <v>45656</v>
      </c>
      <c r="D53" s="1" t="n">
        <v>2024</v>
      </c>
      <c r="E53" s="2" t="s">
        <v>1172</v>
      </c>
      <c r="F53" s="6" t="n">
        <v>36643</v>
      </c>
      <c r="G53" s="1" t="n">
        <v>20</v>
      </c>
      <c r="H53" s="2" t="s">
        <v>1167</v>
      </c>
      <c r="I53" s="2" t="s">
        <v>904</v>
      </c>
      <c r="J53" s="2" t="s">
        <v>1823</v>
      </c>
      <c r="K53" s="2" t="s">
        <v>1835</v>
      </c>
      <c r="L53" s="2" t="s">
        <v>1836</v>
      </c>
      <c r="M53" s="6" t="n">
        <v>45655</v>
      </c>
      <c r="O53" s="2" t="s">
        <v>1766</v>
      </c>
      <c r="Q53" s="2" t="s">
        <v>1837</v>
      </c>
      <c r="R53" s="6" t="n">
        <v>45655</v>
      </c>
      <c r="S53" s="2" t="s">
        <v>1766</v>
      </c>
    </row>
    <row r="54" customFormat="false" ht="18.7" hidden="false" customHeight="true" outlineLevel="0" collapsed="false">
      <c r="A54" s="1" t="n">
        <v>53</v>
      </c>
      <c r="B54" s="8" t="s">
        <v>1181</v>
      </c>
      <c r="C54" s="9" t="n">
        <v>45659</v>
      </c>
      <c r="D54" s="10" t="n">
        <v>2025</v>
      </c>
      <c r="E54" s="8" t="s">
        <v>1172</v>
      </c>
      <c r="F54" s="9" t="n">
        <v>36643</v>
      </c>
      <c r="G54" s="1" t="n">
        <v>20</v>
      </c>
      <c r="H54" s="8" t="s">
        <v>1167</v>
      </c>
      <c r="I54" s="8" t="s">
        <v>904</v>
      </c>
      <c r="J54" s="8" t="s">
        <v>1823</v>
      </c>
      <c r="K54" s="2" t="s">
        <v>1764</v>
      </c>
      <c r="L54" s="2" t="s">
        <v>1765</v>
      </c>
      <c r="M54" s="6" t="n">
        <v>45658</v>
      </c>
      <c r="O54" s="2" t="s">
        <v>1766</v>
      </c>
    </row>
    <row r="55" customFormat="false" ht="18.7" hidden="false" customHeight="true" outlineLevel="0" collapsed="false">
      <c r="A55" s="1" t="n">
        <v>54</v>
      </c>
      <c r="B55" s="2" t="s">
        <v>1838</v>
      </c>
      <c r="C55" s="6" t="n">
        <v>44334</v>
      </c>
      <c r="D55" s="1" t="n">
        <v>2021</v>
      </c>
      <c r="E55" s="2" t="s">
        <v>1839</v>
      </c>
      <c r="F55" s="6" t="n">
        <v>33528</v>
      </c>
      <c r="G55" s="1" t="n">
        <v>22</v>
      </c>
      <c r="H55" s="2" t="s">
        <v>1473</v>
      </c>
      <c r="I55" s="2" t="s">
        <v>1840</v>
      </c>
      <c r="J55" s="2" t="s">
        <v>1757</v>
      </c>
      <c r="K55" s="2" t="s">
        <v>1754</v>
      </c>
      <c r="L55" s="2" t="s">
        <v>1750</v>
      </c>
      <c r="M55" s="6" t="n">
        <v>44332</v>
      </c>
      <c r="N55" s="2" t="s">
        <v>1775</v>
      </c>
      <c r="P55" s="2" t="s">
        <v>1776</v>
      </c>
    </row>
    <row r="56" customFormat="false" ht="18.7" hidden="false" customHeight="true" outlineLevel="0" collapsed="false">
      <c r="A56" s="1" t="n">
        <v>55</v>
      </c>
      <c r="B56" s="2" t="s">
        <v>1841</v>
      </c>
      <c r="C56" s="6" t="n">
        <v>44466</v>
      </c>
      <c r="D56" s="1" t="n">
        <v>2021</v>
      </c>
      <c r="E56" s="2" t="s">
        <v>1839</v>
      </c>
      <c r="F56" s="6" t="n">
        <v>33528</v>
      </c>
      <c r="G56" s="1" t="n">
        <v>22</v>
      </c>
      <c r="H56" s="2" t="s">
        <v>1473</v>
      </c>
      <c r="I56" s="2" t="s">
        <v>1842</v>
      </c>
      <c r="J56" s="2" t="s">
        <v>1757</v>
      </c>
      <c r="K56" s="2" t="s">
        <v>1778</v>
      </c>
      <c r="L56" s="2" t="s">
        <v>1779</v>
      </c>
      <c r="M56" s="6" t="n">
        <v>44466</v>
      </c>
      <c r="N56" s="2" t="s">
        <v>1758</v>
      </c>
      <c r="O56" s="2" t="s">
        <v>1766</v>
      </c>
    </row>
    <row r="57" customFormat="false" ht="18.7" hidden="false" customHeight="true" outlineLevel="0" collapsed="false">
      <c r="A57" s="1" t="n">
        <v>56</v>
      </c>
      <c r="B57" s="2" t="s">
        <v>1843</v>
      </c>
      <c r="C57" s="6" t="n">
        <v>44480</v>
      </c>
      <c r="D57" s="1" t="n">
        <v>2021</v>
      </c>
      <c r="E57" s="2" t="s">
        <v>1839</v>
      </c>
      <c r="F57" s="6" t="n">
        <v>33528</v>
      </c>
      <c r="G57" s="1" t="n">
        <v>22</v>
      </c>
      <c r="H57" s="2" t="s">
        <v>1473</v>
      </c>
      <c r="I57" s="2" t="s">
        <v>1842</v>
      </c>
      <c r="J57" s="2" t="s">
        <v>1757</v>
      </c>
      <c r="K57" s="2" t="s">
        <v>1764</v>
      </c>
      <c r="L57" s="2" t="s">
        <v>1765</v>
      </c>
      <c r="M57" s="6" t="n">
        <v>44478</v>
      </c>
      <c r="N57" s="2" t="s">
        <v>1758</v>
      </c>
      <c r="O57" s="2" t="s">
        <v>1766</v>
      </c>
      <c r="Q57" s="2" t="s">
        <v>1779</v>
      </c>
      <c r="R57" s="6" t="n">
        <v>44478</v>
      </c>
      <c r="S57" s="2" t="s">
        <v>1766</v>
      </c>
    </row>
    <row r="58" customFormat="false" ht="18.7" hidden="false" customHeight="true" outlineLevel="0" collapsed="false">
      <c r="A58" s="1" t="n">
        <v>57</v>
      </c>
      <c r="B58" s="2" t="s">
        <v>1844</v>
      </c>
      <c r="C58" s="6" t="n">
        <v>44848</v>
      </c>
      <c r="D58" s="1" t="n">
        <v>2022</v>
      </c>
      <c r="E58" s="2" t="s">
        <v>1839</v>
      </c>
      <c r="F58" s="6" t="n">
        <v>33528</v>
      </c>
      <c r="G58" s="1" t="n">
        <v>22</v>
      </c>
      <c r="H58" s="2" t="s">
        <v>1473</v>
      </c>
      <c r="I58" s="2" t="s">
        <v>1842</v>
      </c>
      <c r="J58" s="2" t="s">
        <v>1757</v>
      </c>
      <c r="K58" s="2" t="s">
        <v>1845</v>
      </c>
      <c r="L58" s="2" t="s">
        <v>1846</v>
      </c>
      <c r="M58" s="6" t="n">
        <v>44846</v>
      </c>
      <c r="N58" s="2" t="s">
        <v>1758</v>
      </c>
      <c r="O58" s="2" t="s">
        <v>1784</v>
      </c>
    </row>
    <row r="59" customFormat="false" ht="18.7" hidden="false" customHeight="true" outlineLevel="0" collapsed="false">
      <c r="A59" s="1" t="n">
        <v>58</v>
      </c>
      <c r="B59" s="2" t="s">
        <v>1847</v>
      </c>
      <c r="C59" s="6" t="n">
        <v>44848</v>
      </c>
      <c r="D59" s="1" t="n">
        <v>2022</v>
      </c>
      <c r="E59" s="2" t="s">
        <v>1839</v>
      </c>
      <c r="F59" s="6" t="n">
        <v>33528</v>
      </c>
      <c r="G59" s="1" t="n">
        <v>22</v>
      </c>
      <c r="H59" s="2" t="s">
        <v>1473</v>
      </c>
      <c r="I59" s="2" t="s">
        <v>1848</v>
      </c>
      <c r="J59" s="2" t="s">
        <v>1757</v>
      </c>
      <c r="K59" s="2" t="s">
        <v>1754</v>
      </c>
      <c r="L59" s="2" t="s">
        <v>1750</v>
      </c>
      <c r="M59" s="6" t="n">
        <v>44603</v>
      </c>
      <c r="N59" s="2" t="s">
        <v>1758</v>
      </c>
      <c r="O59" s="2" t="s">
        <v>1749</v>
      </c>
    </row>
    <row r="60" customFormat="false" ht="18.7" hidden="false" customHeight="true" outlineLevel="0" collapsed="false">
      <c r="A60" s="1" t="n">
        <v>59</v>
      </c>
      <c r="B60" s="8" t="s">
        <v>1849</v>
      </c>
      <c r="C60" s="9" t="n">
        <v>44887</v>
      </c>
      <c r="D60" s="10" t="n">
        <v>2022</v>
      </c>
      <c r="E60" s="8" t="s">
        <v>1839</v>
      </c>
      <c r="F60" s="9" t="n">
        <v>33528</v>
      </c>
      <c r="G60" s="1" t="n">
        <v>22</v>
      </c>
      <c r="H60" s="8" t="s">
        <v>1473</v>
      </c>
      <c r="I60" s="8" t="s">
        <v>1848</v>
      </c>
      <c r="J60" s="8" t="s">
        <v>1850</v>
      </c>
      <c r="K60" s="2" t="s">
        <v>1851</v>
      </c>
      <c r="L60" s="2" t="s">
        <v>1852</v>
      </c>
      <c r="M60" s="6" t="n">
        <v>44885</v>
      </c>
      <c r="N60" s="2" t="s">
        <v>1775</v>
      </c>
      <c r="P60" s="2" t="s">
        <v>1776</v>
      </c>
    </row>
    <row r="61" customFormat="false" ht="18.7" hidden="false" customHeight="true" outlineLevel="0" collapsed="false">
      <c r="A61" s="1" t="n">
        <v>60</v>
      </c>
      <c r="B61" s="2" t="s">
        <v>1853</v>
      </c>
      <c r="C61" s="6" t="n">
        <v>44902</v>
      </c>
      <c r="D61" s="1" t="n">
        <v>2022</v>
      </c>
      <c r="E61" s="2" t="s">
        <v>1839</v>
      </c>
      <c r="F61" s="6" t="n">
        <v>33528</v>
      </c>
      <c r="G61" s="1" t="n">
        <v>22</v>
      </c>
      <c r="H61" s="2" t="s">
        <v>1473</v>
      </c>
      <c r="I61" s="2" t="s">
        <v>1842</v>
      </c>
      <c r="J61" s="2" t="s">
        <v>1757</v>
      </c>
      <c r="K61" s="2" t="s">
        <v>1764</v>
      </c>
      <c r="L61" s="2" t="s">
        <v>1765</v>
      </c>
      <c r="M61" s="6" t="n">
        <v>44756</v>
      </c>
      <c r="N61" s="2" t="s">
        <v>1758</v>
      </c>
      <c r="O61" s="2" t="s">
        <v>1766</v>
      </c>
      <c r="Q61" s="2" t="s">
        <v>1854</v>
      </c>
      <c r="R61" s="6" t="n">
        <v>44756</v>
      </c>
      <c r="S61" s="2" t="s">
        <v>1855</v>
      </c>
    </row>
    <row r="62" customFormat="false" ht="18.7" hidden="false" customHeight="true" outlineLevel="0" collapsed="false">
      <c r="A62" s="1" t="n">
        <v>61</v>
      </c>
      <c r="B62" s="2" t="s">
        <v>1856</v>
      </c>
      <c r="C62" s="6" t="n">
        <v>45039</v>
      </c>
      <c r="D62" s="1" t="n">
        <v>2023</v>
      </c>
      <c r="E62" s="2" t="s">
        <v>1839</v>
      </c>
      <c r="F62" s="6" t="n">
        <v>33528</v>
      </c>
      <c r="G62" s="1" t="n">
        <v>22</v>
      </c>
      <c r="H62" s="2" t="s">
        <v>1473</v>
      </c>
      <c r="I62" s="2" t="s">
        <v>1848</v>
      </c>
      <c r="J62" s="2" t="s">
        <v>1757</v>
      </c>
      <c r="K62" s="2" t="s">
        <v>1778</v>
      </c>
      <c r="L62" s="2" t="s">
        <v>1779</v>
      </c>
      <c r="M62" s="6" t="n">
        <v>45031</v>
      </c>
      <c r="N62" s="2" t="s">
        <v>1775</v>
      </c>
      <c r="P62" s="2" t="s">
        <v>1857</v>
      </c>
    </row>
    <row r="63" customFormat="false" ht="18.7" hidden="false" customHeight="true" outlineLevel="0" collapsed="false">
      <c r="A63" s="1" t="n">
        <v>62</v>
      </c>
      <c r="B63" s="2" t="s">
        <v>1858</v>
      </c>
      <c r="C63" s="6" t="n">
        <v>45070</v>
      </c>
      <c r="D63" s="1" t="n">
        <v>2023</v>
      </c>
      <c r="E63" s="2" t="s">
        <v>1839</v>
      </c>
      <c r="F63" s="6" t="n">
        <v>33528</v>
      </c>
      <c r="G63" s="1" t="n">
        <v>22</v>
      </c>
      <c r="H63" s="2" t="s">
        <v>1473</v>
      </c>
      <c r="I63" s="2" t="s">
        <v>1848</v>
      </c>
      <c r="J63" s="2" t="s">
        <v>1757</v>
      </c>
      <c r="K63" s="2" t="s">
        <v>1754</v>
      </c>
      <c r="L63" s="2" t="s">
        <v>1750</v>
      </c>
      <c r="M63" s="6" t="n">
        <v>45069</v>
      </c>
      <c r="N63" s="2" t="s">
        <v>1758</v>
      </c>
      <c r="O63" s="2" t="s">
        <v>1749</v>
      </c>
    </row>
    <row r="64" customFormat="false" ht="18.7" hidden="false" customHeight="true" outlineLevel="0" collapsed="false">
      <c r="A64" s="1" t="n">
        <v>63</v>
      </c>
      <c r="B64" s="2" t="s">
        <v>1859</v>
      </c>
      <c r="C64" s="6" t="n">
        <v>45712</v>
      </c>
      <c r="D64" s="1" t="n">
        <v>2025</v>
      </c>
      <c r="E64" s="2" t="s">
        <v>1839</v>
      </c>
      <c r="F64" s="6" t="n">
        <v>33528</v>
      </c>
      <c r="G64" s="1" t="n">
        <v>22</v>
      </c>
      <c r="H64" s="2" t="s">
        <v>1473</v>
      </c>
      <c r="I64" s="2" t="s">
        <v>1848</v>
      </c>
      <c r="J64" s="2" t="s">
        <v>1757</v>
      </c>
      <c r="K64" s="2" t="s">
        <v>1860</v>
      </c>
      <c r="L64" s="2" t="s">
        <v>1837</v>
      </c>
      <c r="M64" s="6" t="n">
        <v>45709</v>
      </c>
      <c r="N64" s="2" t="s">
        <v>1758</v>
      </c>
      <c r="O64" s="2" t="s">
        <v>1784</v>
      </c>
      <c r="Q64" s="2" t="s">
        <v>1834</v>
      </c>
      <c r="R64" s="6" t="n">
        <v>45709</v>
      </c>
      <c r="S64" s="2" t="s">
        <v>1766</v>
      </c>
    </row>
    <row r="65" customFormat="false" ht="18.7" hidden="false" customHeight="true" outlineLevel="0" collapsed="false">
      <c r="A65" s="1" t="n">
        <v>64</v>
      </c>
      <c r="B65" s="2" t="s">
        <v>1861</v>
      </c>
      <c r="C65" s="6" t="n">
        <v>45744</v>
      </c>
      <c r="D65" s="1" t="n">
        <v>2025</v>
      </c>
      <c r="E65" s="2" t="s">
        <v>1839</v>
      </c>
      <c r="F65" s="6" t="n">
        <v>33528</v>
      </c>
      <c r="G65" s="1" t="n">
        <v>22</v>
      </c>
      <c r="H65" s="2" t="s">
        <v>1473</v>
      </c>
      <c r="I65" s="2" t="s">
        <v>1848</v>
      </c>
      <c r="J65" s="2" t="s">
        <v>1757</v>
      </c>
      <c r="K65" s="2" t="s">
        <v>1759</v>
      </c>
      <c r="L65" s="2" t="s">
        <v>1750</v>
      </c>
      <c r="M65" s="6" t="n">
        <v>45741</v>
      </c>
      <c r="N65" s="2" t="s">
        <v>1758</v>
      </c>
      <c r="O65" s="2" t="s">
        <v>1749</v>
      </c>
      <c r="Q65" s="2" t="s">
        <v>1779</v>
      </c>
      <c r="R65" s="6" t="n">
        <v>45741</v>
      </c>
      <c r="S65" s="2" t="s">
        <v>1766</v>
      </c>
      <c r="T65" s="2" t="s">
        <v>1829</v>
      </c>
      <c r="U65" s="6" t="n">
        <v>45741</v>
      </c>
      <c r="V65" s="2" t="s">
        <v>1766</v>
      </c>
    </row>
    <row r="66" customFormat="false" ht="18.7" hidden="false" customHeight="true" outlineLevel="0" collapsed="false">
      <c r="A66" s="1" t="n">
        <v>65</v>
      </c>
      <c r="B66" s="2" t="s">
        <v>1471</v>
      </c>
      <c r="C66" s="6" t="n">
        <v>45761</v>
      </c>
      <c r="D66" s="1" t="n">
        <v>2025</v>
      </c>
      <c r="E66" s="2" t="s">
        <v>1472</v>
      </c>
      <c r="F66" s="6" t="n">
        <v>33528</v>
      </c>
      <c r="G66" s="1" t="n">
        <v>22</v>
      </c>
      <c r="H66" s="2" t="s">
        <v>1473</v>
      </c>
      <c r="J66" s="2" t="s">
        <v>1823</v>
      </c>
      <c r="K66" s="2" t="s">
        <v>1862</v>
      </c>
      <c r="L66" s="2" t="s">
        <v>1863</v>
      </c>
      <c r="M66" s="6" t="n">
        <v>45735</v>
      </c>
      <c r="O66" s="2" t="s">
        <v>1784</v>
      </c>
      <c r="Q66" s="2" t="s">
        <v>1863</v>
      </c>
      <c r="R66" s="6" t="n">
        <v>45735</v>
      </c>
      <c r="S66" s="2" t="s">
        <v>1784</v>
      </c>
      <c r="T66" s="2" t="s">
        <v>1864</v>
      </c>
      <c r="U66" s="6" t="n">
        <v>45735</v>
      </c>
      <c r="V66" s="2" t="s">
        <v>1766</v>
      </c>
    </row>
    <row r="67" customFormat="false" ht="18.7" hidden="false" customHeight="true" outlineLevel="0" collapsed="false">
      <c r="A67" s="1" t="n">
        <v>66</v>
      </c>
      <c r="B67" s="2" t="s">
        <v>1865</v>
      </c>
      <c r="C67" s="6" t="n">
        <v>44040</v>
      </c>
      <c r="D67" s="1" t="n">
        <v>2020</v>
      </c>
      <c r="E67" s="2" t="s">
        <v>1866</v>
      </c>
      <c r="F67" s="6" t="n">
        <v>33373</v>
      </c>
      <c r="G67" s="1" t="n">
        <v>24</v>
      </c>
      <c r="H67" s="2" t="s">
        <v>1867</v>
      </c>
      <c r="I67" s="2" t="s">
        <v>927</v>
      </c>
      <c r="J67" s="2" t="s">
        <v>1757</v>
      </c>
      <c r="K67" s="2" t="s">
        <v>1868</v>
      </c>
      <c r="L67" s="2" t="s">
        <v>1869</v>
      </c>
      <c r="M67" s="6" t="n">
        <v>44011</v>
      </c>
      <c r="N67" s="2" t="s">
        <v>1758</v>
      </c>
      <c r="O67" s="2" t="s">
        <v>1766</v>
      </c>
    </row>
    <row r="68" customFormat="false" ht="18.7" hidden="false" customHeight="true" outlineLevel="0" collapsed="false">
      <c r="A68" s="1" t="n">
        <v>67</v>
      </c>
      <c r="B68" s="2" t="s">
        <v>1870</v>
      </c>
      <c r="C68" s="6" t="n">
        <v>44096</v>
      </c>
      <c r="D68" s="1" t="n">
        <v>2020</v>
      </c>
      <c r="E68" s="2" t="s">
        <v>1866</v>
      </c>
      <c r="F68" s="6" t="n">
        <v>33373</v>
      </c>
      <c r="G68" s="1" t="n">
        <v>24</v>
      </c>
      <c r="H68" s="2" t="s">
        <v>1867</v>
      </c>
      <c r="I68" s="2" t="s">
        <v>927</v>
      </c>
      <c r="J68" s="2" t="s">
        <v>1757</v>
      </c>
      <c r="K68" s="2" t="s">
        <v>1835</v>
      </c>
      <c r="L68" s="2" t="s">
        <v>1836</v>
      </c>
      <c r="M68" s="6" t="n">
        <v>44086</v>
      </c>
      <c r="N68" s="2" t="s">
        <v>1758</v>
      </c>
      <c r="O68" s="2" t="s">
        <v>1766</v>
      </c>
    </row>
    <row r="69" customFormat="false" ht="18.7" hidden="false" customHeight="true" outlineLevel="0" collapsed="false">
      <c r="A69" s="1" t="n">
        <v>68</v>
      </c>
      <c r="B69" s="2" t="s">
        <v>1871</v>
      </c>
      <c r="C69" s="6" t="n">
        <v>44099</v>
      </c>
      <c r="D69" s="1" t="n">
        <v>2020</v>
      </c>
      <c r="E69" s="2" t="s">
        <v>1866</v>
      </c>
      <c r="F69" s="6" t="n">
        <v>33373</v>
      </c>
      <c r="G69" s="1" t="n">
        <v>24</v>
      </c>
      <c r="H69" s="2" t="s">
        <v>1867</v>
      </c>
      <c r="I69" s="2" t="s">
        <v>927</v>
      </c>
      <c r="J69" s="2" t="s">
        <v>1757</v>
      </c>
      <c r="K69" s="2" t="s">
        <v>1814</v>
      </c>
      <c r="L69" s="2" t="s">
        <v>1815</v>
      </c>
      <c r="M69" s="6" t="n">
        <v>44085</v>
      </c>
      <c r="N69" s="2" t="s">
        <v>1758</v>
      </c>
      <c r="O69" s="2" t="s">
        <v>1784</v>
      </c>
    </row>
    <row r="70" customFormat="false" ht="18.7" hidden="false" customHeight="true" outlineLevel="0" collapsed="false">
      <c r="A70" s="1" t="n">
        <v>69</v>
      </c>
      <c r="B70" s="2" t="s">
        <v>1872</v>
      </c>
      <c r="C70" s="6" t="n">
        <v>44162</v>
      </c>
      <c r="D70" s="1" t="n">
        <v>2020</v>
      </c>
      <c r="E70" s="2" t="s">
        <v>1866</v>
      </c>
      <c r="F70" s="6" t="n">
        <v>33373</v>
      </c>
      <c r="G70" s="1" t="n">
        <v>24</v>
      </c>
      <c r="H70" s="2" t="s">
        <v>1867</v>
      </c>
      <c r="I70" s="2" t="s">
        <v>927</v>
      </c>
      <c r="J70" s="2" t="s">
        <v>1757</v>
      </c>
      <c r="K70" s="2" t="s">
        <v>1764</v>
      </c>
      <c r="L70" s="2" t="s">
        <v>1765</v>
      </c>
      <c r="M70" s="6" t="n">
        <v>44162</v>
      </c>
      <c r="N70" s="2" t="s">
        <v>1758</v>
      </c>
      <c r="O70" s="2" t="s">
        <v>1766</v>
      </c>
    </row>
    <row r="71" customFormat="false" ht="18.7" hidden="false" customHeight="true" outlineLevel="0" collapsed="false">
      <c r="A71" s="1" t="n">
        <v>70</v>
      </c>
      <c r="B71" s="2" t="s">
        <v>1873</v>
      </c>
      <c r="C71" s="6" t="n">
        <v>44178</v>
      </c>
      <c r="D71" s="1" t="n">
        <v>2020</v>
      </c>
      <c r="E71" s="2" t="s">
        <v>1866</v>
      </c>
      <c r="F71" s="6" t="n">
        <v>33373</v>
      </c>
      <c r="G71" s="1" t="n">
        <v>24</v>
      </c>
      <c r="H71" s="2" t="s">
        <v>1867</v>
      </c>
      <c r="I71" s="2" t="s">
        <v>927</v>
      </c>
      <c r="J71" s="2" t="s">
        <v>1757</v>
      </c>
      <c r="K71" s="2" t="s">
        <v>1764</v>
      </c>
      <c r="L71" s="2" t="s">
        <v>1765</v>
      </c>
      <c r="M71" s="6" t="n">
        <v>44175</v>
      </c>
      <c r="N71" s="2" t="s">
        <v>1758</v>
      </c>
      <c r="O71" s="2" t="s">
        <v>1766</v>
      </c>
    </row>
    <row r="72" customFormat="false" ht="18.7" hidden="false" customHeight="true" outlineLevel="0" collapsed="false">
      <c r="A72" s="1" t="n">
        <v>71</v>
      </c>
      <c r="B72" s="2" t="s">
        <v>1874</v>
      </c>
      <c r="C72" s="6" t="n">
        <v>44187</v>
      </c>
      <c r="D72" s="1" t="n">
        <v>2020</v>
      </c>
      <c r="E72" s="2" t="s">
        <v>1866</v>
      </c>
      <c r="F72" s="6" t="n">
        <v>33373</v>
      </c>
      <c r="G72" s="1" t="n">
        <v>24</v>
      </c>
      <c r="H72" s="2" t="s">
        <v>1867</v>
      </c>
      <c r="I72" s="2" t="s">
        <v>927</v>
      </c>
      <c r="J72" s="2" t="s">
        <v>1757</v>
      </c>
      <c r="K72" s="2" t="s">
        <v>1875</v>
      </c>
      <c r="L72" s="2" t="s">
        <v>1876</v>
      </c>
      <c r="M72" s="6" t="n">
        <v>44187</v>
      </c>
      <c r="N72" s="2" t="s">
        <v>1758</v>
      </c>
      <c r="O72" s="2" t="s">
        <v>1766</v>
      </c>
    </row>
    <row r="73" customFormat="false" ht="18.7" hidden="false" customHeight="true" outlineLevel="0" collapsed="false">
      <c r="A73" s="1" t="n">
        <v>72</v>
      </c>
      <c r="B73" s="2" t="s">
        <v>1877</v>
      </c>
      <c r="C73" s="6" t="n">
        <v>44210</v>
      </c>
      <c r="D73" s="1" t="n">
        <v>2021</v>
      </c>
      <c r="E73" s="2" t="s">
        <v>1866</v>
      </c>
      <c r="F73" s="6" t="n">
        <v>33373</v>
      </c>
      <c r="G73" s="1" t="n">
        <v>24</v>
      </c>
      <c r="H73" s="2" t="s">
        <v>1867</v>
      </c>
      <c r="I73" s="2" t="s">
        <v>927</v>
      </c>
      <c r="J73" s="2" t="s">
        <v>1746</v>
      </c>
      <c r="K73" s="2" t="s">
        <v>1845</v>
      </c>
      <c r="L73" s="2" t="s">
        <v>1846</v>
      </c>
      <c r="M73" s="6" t="n">
        <v>44184</v>
      </c>
      <c r="O73" s="2" t="s">
        <v>1784</v>
      </c>
      <c r="Q73" s="2" t="s">
        <v>1829</v>
      </c>
      <c r="R73" s="6" t="n">
        <v>44184</v>
      </c>
      <c r="S73" s="2" t="s">
        <v>1766</v>
      </c>
      <c r="T73" s="2" t="s">
        <v>1837</v>
      </c>
      <c r="U73" s="6" t="n">
        <v>44184</v>
      </c>
      <c r="V73" s="2" t="s">
        <v>1766</v>
      </c>
    </row>
    <row r="74" customFormat="false" ht="18.7" hidden="false" customHeight="true" outlineLevel="0" collapsed="false">
      <c r="A74" s="1" t="n">
        <v>73</v>
      </c>
      <c r="B74" s="2" t="s">
        <v>1878</v>
      </c>
      <c r="C74" s="6" t="n">
        <v>44230</v>
      </c>
      <c r="D74" s="1" t="n">
        <v>2021</v>
      </c>
      <c r="E74" s="2" t="s">
        <v>1866</v>
      </c>
      <c r="F74" s="6" t="n">
        <v>33373</v>
      </c>
      <c r="G74" s="1" t="n">
        <v>24</v>
      </c>
      <c r="H74" s="2" t="s">
        <v>1867</v>
      </c>
      <c r="I74" s="2" t="s">
        <v>927</v>
      </c>
      <c r="J74" s="2" t="s">
        <v>1757</v>
      </c>
      <c r="K74" s="2" t="s">
        <v>1879</v>
      </c>
      <c r="L74" s="2" t="s">
        <v>1837</v>
      </c>
      <c r="M74" s="6" t="n">
        <v>44223</v>
      </c>
      <c r="N74" s="2" t="s">
        <v>1758</v>
      </c>
      <c r="O74" s="2" t="s">
        <v>1784</v>
      </c>
      <c r="Q74" s="2" t="s">
        <v>1880</v>
      </c>
      <c r="R74" s="6" t="n">
        <v>44223</v>
      </c>
      <c r="S74" s="2" t="s">
        <v>1766</v>
      </c>
    </row>
    <row r="75" customFormat="false" ht="18.7" hidden="false" customHeight="true" outlineLevel="0" collapsed="false">
      <c r="A75" s="1" t="n">
        <v>74</v>
      </c>
      <c r="B75" s="2" t="s">
        <v>1881</v>
      </c>
      <c r="C75" s="6" t="n">
        <v>44244</v>
      </c>
      <c r="D75" s="1" t="n">
        <v>2021</v>
      </c>
      <c r="E75" s="2" t="s">
        <v>1866</v>
      </c>
      <c r="F75" s="6" t="n">
        <v>33373</v>
      </c>
      <c r="G75" s="1" t="n">
        <v>24</v>
      </c>
      <c r="H75" s="2" t="s">
        <v>1867</v>
      </c>
      <c r="I75" s="2" t="s">
        <v>927</v>
      </c>
      <c r="J75" s="2" t="s">
        <v>1757</v>
      </c>
      <c r="K75" s="2" t="s">
        <v>1845</v>
      </c>
      <c r="L75" s="2" t="s">
        <v>1846</v>
      </c>
      <c r="M75" s="6" t="n">
        <v>44215</v>
      </c>
      <c r="N75" s="2" t="s">
        <v>1758</v>
      </c>
      <c r="O75" s="2" t="s">
        <v>1784</v>
      </c>
    </row>
    <row r="76" customFormat="false" ht="18.7" hidden="false" customHeight="true" outlineLevel="0" collapsed="false">
      <c r="A76" s="1" t="n">
        <v>75</v>
      </c>
      <c r="B76" s="2" t="s">
        <v>1882</v>
      </c>
      <c r="C76" s="6" t="n">
        <v>44291</v>
      </c>
      <c r="D76" s="1" t="n">
        <v>2021</v>
      </c>
      <c r="E76" s="2" t="s">
        <v>1866</v>
      </c>
      <c r="F76" s="6" t="n">
        <v>33373</v>
      </c>
      <c r="G76" s="1" t="n">
        <v>24</v>
      </c>
      <c r="H76" s="2" t="s">
        <v>1867</v>
      </c>
      <c r="I76" s="2" t="s">
        <v>927</v>
      </c>
      <c r="J76" s="2" t="s">
        <v>1757</v>
      </c>
      <c r="K76" s="2" t="s">
        <v>1883</v>
      </c>
      <c r="L76" s="2" t="s">
        <v>1884</v>
      </c>
      <c r="M76" s="6" t="n">
        <v>44165</v>
      </c>
      <c r="N76" s="2" t="s">
        <v>1758</v>
      </c>
      <c r="O76" s="2" t="s">
        <v>1749</v>
      </c>
    </row>
    <row r="77" customFormat="false" ht="18.7" hidden="false" customHeight="true" outlineLevel="0" collapsed="false">
      <c r="A77" s="1" t="n">
        <v>76</v>
      </c>
      <c r="B77" s="8" t="s">
        <v>1885</v>
      </c>
      <c r="C77" s="9" t="n">
        <v>44433</v>
      </c>
      <c r="D77" s="10" t="n">
        <v>2021</v>
      </c>
      <c r="E77" s="8" t="s">
        <v>1866</v>
      </c>
      <c r="F77" s="9" t="n">
        <v>33373</v>
      </c>
      <c r="G77" s="1" t="n">
        <v>24</v>
      </c>
      <c r="H77" s="8" t="s">
        <v>1867</v>
      </c>
      <c r="I77" s="8" t="s">
        <v>927</v>
      </c>
      <c r="J77" s="8" t="s">
        <v>1757</v>
      </c>
      <c r="K77" s="2" t="s">
        <v>1764</v>
      </c>
      <c r="L77" s="2" t="s">
        <v>1765</v>
      </c>
      <c r="M77" s="6" t="n">
        <v>44433</v>
      </c>
      <c r="N77" s="2" t="s">
        <v>1758</v>
      </c>
      <c r="O77" s="2" t="s">
        <v>1766</v>
      </c>
    </row>
    <row r="78" customFormat="false" ht="18.7" hidden="false" customHeight="true" outlineLevel="0" collapsed="false">
      <c r="A78" s="1" t="n">
        <v>77</v>
      </c>
      <c r="B78" s="2" t="s">
        <v>1886</v>
      </c>
      <c r="C78" s="6" t="n">
        <v>44851</v>
      </c>
      <c r="D78" s="1" t="n">
        <v>2022</v>
      </c>
      <c r="E78" s="2" t="s">
        <v>1887</v>
      </c>
      <c r="F78" s="6" t="n">
        <v>31075</v>
      </c>
      <c r="G78" s="1" t="n">
        <v>25</v>
      </c>
      <c r="H78" s="2" t="s">
        <v>1888</v>
      </c>
      <c r="I78" s="2" t="s">
        <v>927</v>
      </c>
      <c r="J78" s="2" t="s">
        <v>1757</v>
      </c>
      <c r="K78" s="2" t="s">
        <v>1764</v>
      </c>
      <c r="L78" s="2" t="s">
        <v>1765</v>
      </c>
      <c r="M78" s="6" t="n">
        <v>44850</v>
      </c>
      <c r="N78" s="2" t="s">
        <v>1758</v>
      </c>
      <c r="O78" s="2" t="s">
        <v>1766</v>
      </c>
    </row>
    <row r="79" customFormat="false" ht="18.7" hidden="false" customHeight="true" outlineLevel="0" collapsed="false">
      <c r="A79" s="1" t="n">
        <v>78</v>
      </c>
      <c r="B79" s="2" t="s">
        <v>1889</v>
      </c>
      <c r="C79" s="6" t="n">
        <v>44866</v>
      </c>
      <c r="D79" s="1" t="n">
        <v>2022</v>
      </c>
      <c r="E79" s="2" t="s">
        <v>1887</v>
      </c>
      <c r="F79" s="6" t="n">
        <v>31075</v>
      </c>
      <c r="G79" s="1" t="n">
        <v>25</v>
      </c>
      <c r="H79" s="2" t="s">
        <v>1888</v>
      </c>
      <c r="I79" s="2" t="s">
        <v>927</v>
      </c>
      <c r="J79" s="2" t="s">
        <v>1757</v>
      </c>
      <c r="K79" s="2" t="s">
        <v>1754</v>
      </c>
      <c r="L79" s="2" t="s">
        <v>1750</v>
      </c>
      <c r="M79" s="6" t="n">
        <v>44821</v>
      </c>
      <c r="N79" s="2" t="s">
        <v>1890</v>
      </c>
      <c r="O79" s="2" t="s">
        <v>1749</v>
      </c>
      <c r="Q79" s="2" t="s">
        <v>1829</v>
      </c>
      <c r="R79" s="6" t="n">
        <v>44821</v>
      </c>
      <c r="S79" s="2" t="s">
        <v>1766</v>
      </c>
    </row>
    <row r="80" customFormat="false" ht="18.7" hidden="false" customHeight="true" outlineLevel="0" collapsed="false">
      <c r="A80" s="1" t="n">
        <v>79</v>
      </c>
      <c r="B80" s="2" t="s">
        <v>1891</v>
      </c>
      <c r="C80" s="6" t="n">
        <v>44897</v>
      </c>
      <c r="D80" s="1" t="n">
        <v>2022</v>
      </c>
      <c r="E80" s="2" t="s">
        <v>1887</v>
      </c>
      <c r="F80" s="6" t="n">
        <v>31075</v>
      </c>
      <c r="G80" s="1" t="n">
        <v>25</v>
      </c>
      <c r="H80" s="2" t="s">
        <v>1888</v>
      </c>
      <c r="I80" s="2" t="s">
        <v>927</v>
      </c>
      <c r="J80" s="2" t="s">
        <v>1757</v>
      </c>
      <c r="K80" s="2" t="s">
        <v>1778</v>
      </c>
      <c r="L80" s="2" t="s">
        <v>1779</v>
      </c>
      <c r="M80" s="6" t="n">
        <v>44897</v>
      </c>
      <c r="N80" s="2" t="s">
        <v>1758</v>
      </c>
      <c r="O80" s="2" t="s">
        <v>1766</v>
      </c>
    </row>
    <row r="81" customFormat="false" ht="18.7" hidden="false" customHeight="true" outlineLevel="0" collapsed="false">
      <c r="A81" s="1" t="n">
        <v>80</v>
      </c>
      <c r="B81" s="2" t="s">
        <v>1892</v>
      </c>
      <c r="C81" s="6" t="n">
        <v>44905</v>
      </c>
      <c r="D81" s="1" t="n">
        <v>2022</v>
      </c>
      <c r="E81" s="2" t="s">
        <v>1887</v>
      </c>
      <c r="F81" s="6" t="n">
        <v>31075</v>
      </c>
      <c r="G81" s="1" t="n">
        <v>25</v>
      </c>
      <c r="H81" s="2" t="s">
        <v>1888</v>
      </c>
      <c r="I81" s="2" t="s">
        <v>927</v>
      </c>
      <c r="J81" s="2" t="s">
        <v>1757</v>
      </c>
      <c r="K81" s="2" t="s">
        <v>1764</v>
      </c>
      <c r="L81" s="2" t="s">
        <v>1765</v>
      </c>
      <c r="M81" s="6" t="n">
        <v>44905</v>
      </c>
      <c r="N81" s="2" t="s">
        <v>1758</v>
      </c>
      <c r="O81" s="2" t="s">
        <v>1766</v>
      </c>
    </row>
    <row r="82" customFormat="false" ht="18.7" hidden="false" customHeight="true" outlineLevel="0" collapsed="false">
      <c r="A82" s="1" t="n">
        <v>81</v>
      </c>
      <c r="B82" s="2" t="s">
        <v>1893</v>
      </c>
      <c r="C82" s="6" t="n">
        <v>44955</v>
      </c>
      <c r="D82" s="1" t="n">
        <v>2023</v>
      </c>
      <c r="E82" s="2" t="s">
        <v>1887</v>
      </c>
      <c r="F82" s="6" t="n">
        <v>31075</v>
      </c>
      <c r="G82" s="1" t="n">
        <v>25</v>
      </c>
      <c r="H82" s="2" t="s">
        <v>1888</v>
      </c>
      <c r="I82" s="2" t="s">
        <v>927</v>
      </c>
      <c r="J82" s="2" t="s">
        <v>1757</v>
      </c>
      <c r="K82" s="2" t="s">
        <v>1764</v>
      </c>
      <c r="L82" s="2" t="s">
        <v>1765</v>
      </c>
      <c r="M82" s="6" t="n">
        <v>44954</v>
      </c>
      <c r="N82" s="2" t="s">
        <v>1758</v>
      </c>
      <c r="O82" s="2" t="s">
        <v>1766</v>
      </c>
    </row>
    <row r="83" customFormat="false" ht="18.7" hidden="false" customHeight="true" outlineLevel="0" collapsed="false">
      <c r="A83" s="1" t="n">
        <v>82</v>
      </c>
      <c r="B83" s="2" t="s">
        <v>1894</v>
      </c>
      <c r="C83" s="6" t="n">
        <v>44959</v>
      </c>
      <c r="D83" s="1" t="n">
        <v>2023</v>
      </c>
      <c r="E83" s="2" t="s">
        <v>1887</v>
      </c>
      <c r="F83" s="6" t="n">
        <v>31075</v>
      </c>
      <c r="G83" s="1" t="n">
        <v>25</v>
      </c>
      <c r="H83" s="2" t="s">
        <v>1888</v>
      </c>
      <c r="I83" s="2" t="s">
        <v>927</v>
      </c>
      <c r="J83" s="2" t="s">
        <v>1757</v>
      </c>
      <c r="K83" s="2" t="s">
        <v>1764</v>
      </c>
      <c r="L83" s="2" t="s">
        <v>1765</v>
      </c>
      <c r="M83" s="6" t="n">
        <v>44959</v>
      </c>
      <c r="N83" s="2" t="s">
        <v>1758</v>
      </c>
      <c r="O83" s="2" t="s">
        <v>1766</v>
      </c>
    </row>
    <row r="84" customFormat="false" ht="18.7" hidden="false" customHeight="true" outlineLevel="0" collapsed="false">
      <c r="A84" s="1" t="n">
        <v>83</v>
      </c>
      <c r="B84" s="2" t="s">
        <v>1895</v>
      </c>
      <c r="C84" s="6" t="n">
        <v>44962</v>
      </c>
      <c r="D84" s="1" t="n">
        <v>2023</v>
      </c>
      <c r="E84" s="2" t="s">
        <v>1887</v>
      </c>
      <c r="F84" s="6" t="n">
        <v>31075</v>
      </c>
      <c r="G84" s="1" t="n">
        <v>25</v>
      </c>
      <c r="H84" s="2" t="s">
        <v>1888</v>
      </c>
      <c r="I84" s="2" t="s">
        <v>927</v>
      </c>
      <c r="J84" s="2" t="s">
        <v>1757</v>
      </c>
      <c r="K84" s="2" t="s">
        <v>1896</v>
      </c>
      <c r="L84" s="2" t="s">
        <v>1833</v>
      </c>
      <c r="M84" s="6" t="n">
        <v>44962</v>
      </c>
      <c r="N84" s="2" t="s">
        <v>1758</v>
      </c>
      <c r="O84" s="2" t="s">
        <v>1766</v>
      </c>
    </row>
    <row r="85" customFormat="false" ht="18.7" hidden="false" customHeight="true" outlineLevel="0" collapsed="false">
      <c r="A85" s="1" t="n">
        <v>84</v>
      </c>
      <c r="B85" s="2" t="s">
        <v>1897</v>
      </c>
      <c r="C85" s="6" t="n">
        <v>44966</v>
      </c>
      <c r="D85" s="1" t="n">
        <v>2023</v>
      </c>
      <c r="E85" s="2" t="s">
        <v>1887</v>
      </c>
      <c r="F85" s="6" t="n">
        <v>31075</v>
      </c>
      <c r="G85" s="1" t="n">
        <v>25</v>
      </c>
      <c r="H85" s="2" t="s">
        <v>1888</v>
      </c>
      <c r="I85" s="2" t="s">
        <v>927</v>
      </c>
      <c r="J85" s="2" t="s">
        <v>1757</v>
      </c>
      <c r="K85" s="2" t="s">
        <v>1764</v>
      </c>
      <c r="L85" s="2" t="s">
        <v>1765</v>
      </c>
      <c r="M85" s="6" t="n">
        <v>44966</v>
      </c>
      <c r="N85" s="2" t="s">
        <v>1758</v>
      </c>
      <c r="O85" s="2" t="s">
        <v>1766</v>
      </c>
    </row>
    <row r="86" customFormat="false" ht="18.7" hidden="false" customHeight="true" outlineLevel="0" collapsed="false">
      <c r="A86" s="1" t="n">
        <v>85</v>
      </c>
      <c r="B86" s="2" t="s">
        <v>1898</v>
      </c>
      <c r="C86" s="6" t="n">
        <v>44972</v>
      </c>
      <c r="D86" s="1" t="n">
        <v>2023</v>
      </c>
      <c r="E86" s="2" t="s">
        <v>1887</v>
      </c>
      <c r="F86" s="6" t="n">
        <v>31075</v>
      </c>
      <c r="G86" s="1" t="n">
        <v>25</v>
      </c>
      <c r="H86" s="2" t="s">
        <v>1888</v>
      </c>
      <c r="I86" s="2" t="s">
        <v>927</v>
      </c>
      <c r="J86" s="2" t="s">
        <v>1757</v>
      </c>
      <c r="K86" s="2" t="s">
        <v>1764</v>
      </c>
      <c r="L86" s="2" t="s">
        <v>1765</v>
      </c>
      <c r="M86" s="6" t="n">
        <v>44972</v>
      </c>
      <c r="N86" s="2" t="s">
        <v>1758</v>
      </c>
      <c r="O86" s="2" t="s">
        <v>1766</v>
      </c>
    </row>
    <row r="87" customFormat="false" ht="18.7" hidden="false" customHeight="true" outlineLevel="0" collapsed="false">
      <c r="A87" s="1" t="n">
        <v>86</v>
      </c>
      <c r="B87" s="2" t="s">
        <v>1899</v>
      </c>
      <c r="C87" s="6" t="n">
        <v>44994</v>
      </c>
      <c r="D87" s="1" t="n">
        <v>2023</v>
      </c>
      <c r="E87" s="2" t="s">
        <v>1887</v>
      </c>
      <c r="F87" s="6" t="n">
        <v>31075</v>
      </c>
      <c r="G87" s="1" t="n">
        <v>25</v>
      </c>
      <c r="H87" s="2" t="s">
        <v>1888</v>
      </c>
      <c r="I87" s="2" t="s">
        <v>927</v>
      </c>
      <c r="J87" s="2" t="s">
        <v>1757</v>
      </c>
      <c r="K87" s="2" t="s">
        <v>1764</v>
      </c>
      <c r="L87" s="2" t="s">
        <v>1765</v>
      </c>
      <c r="M87" s="6" t="n">
        <v>44994</v>
      </c>
      <c r="N87" s="2" t="s">
        <v>1758</v>
      </c>
      <c r="O87" s="2" t="s">
        <v>1766</v>
      </c>
    </row>
    <row r="88" customFormat="false" ht="18.7" hidden="false" customHeight="true" outlineLevel="0" collapsed="false">
      <c r="A88" s="1" t="n">
        <v>87</v>
      </c>
      <c r="B88" s="8" t="s">
        <v>1900</v>
      </c>
      <c r="C88" s="9" t="n">
        <v>45065</v>
      </c>
      <c r="D88" s="10" t="n">
        <v>2023</v>
      </c>
      <c r="E88" s="8" t="s">
        <v>1887</v>
      </c>
      <c r="F88" s="9" t="n">
        <v>31075</v>
      </c>
      <c r="G88" s="1" t="n">
        <v>25</v>
      </c>
      <c r="H88" s="8" t="s">
        <v>1888</v>
      </c>
      <c r="I88" s="8" t="s">
        <v>927</v>
      </c>
      <c r="J88" s="8" t="s">
        <v>1757</v>
      </c>
      <c r="K88" s="2" t="s">
        <v>1754</v>
      </c>
      <c r="L88" s="2" t="s">
        <v>1750</v>
      </c>
      <c r="M88" s="6" t="n">
        <v>44925</v>
      </c>
      <c r="N88" s="2" t="s">
        <v>1890</v>
      </c>
      <c r="O88" s="2" t="s">
        <v>1749</v>
      </c>
    </row>
    <row r="89" customFormat="false" ht="18.7" hidden="false" customHeight="true" outlineLevel="0" collapsed="false">
      <c r="A89" s="1" t="n">
        <v>88</v>
      </c>
      <c r="B89" s="2" t="s">
        <v>1694</v>
      </c>
      <c r="C89" s="6" t="n">
        <v>45552</v>
      </c>
      <c r="D89" s="1" t="n">
        <v>2024</v>
      </c>
      <c r="E89" s="2" t="s">
        <v>1695</v>
      </c>
      <c r="F89" s="6" t="n">
        <v>31722</v>
      </c>
      <c r="G89" s="1" t="n">
        <v>28</v>
      </c>
      <c r="H89" s="2" t="s">
        <v>1697</v>
      </c>
      <c r="I89" s="2" t="s">
        <v>939</v>
      </c>
      <c r="J89" s="2" t="s">
        <v>1746</v>
      </c>
      <c r="K89" s="2" t="s">
        <v>1901</v>
      </c>
      <c r="L89" s="2" t="s">
        <v>1902</v>
      </c>
      <c r="M89" s="6" t="n">
        <v>45550</v>
      </c>
      <c r="O89" s="2" t="s">
        <v>1749</v>
      </c>
    </row>
    <row r="90" customFormat="false" ht="18.7" hidden="false" customHeight="true" outlineLevel="0" collapsed="false">
      <c r="A90" s="1" t="n">
        <v>89</v>
      </c>
      <c r="B90" s="2" t="s">
        <v>1903</v>
      </c>
      <c r="C90" s="6" t="n">
        <v>44875</v>
      </c>
      <c r="D90" s="1" t="n">
        <v>2022</v>
      </c>
      <c r="E90" s="2" t="s">
        <v>1391</v>
      </c>
      <c r="F90" s="6" t="n">
        <v>36199</v>
      </c>
      <c r="G90" s="1" t="n">
        <v>32</v>
      </c>
      <c r="H90" s="2" t="s">
        <v>1389</v>
      </c>
      <c r="I90" s="2" t="s">
        <v>950</v>
      </c>
      <c r="J90" s="2" t="s">
        <v>1757</v>
      </c>
      <c r="K90" s="2" t="s">
        <v>1778</v>
      </c>
      <c r="L90" s="2" t="s">
        <v>1779</v>
      </c>
      <c r="M90" s="6" t="n">
        <v>44875</v>
      </c>
      <c r="N90" s="2" t="s">
        <v>1775</v>
      </c>
      <c r="P90" s="2" t="s">
        <v>1904</v>
      </c>
    </row>
    <row r="91" customFormat="false" ht="18.7" hidden="false" customHeight="true" outlineLevel="0" collapsed="false">
      <c r="A91" s="1" t="n">
        <v>90</v>
      </c>
      <c r="B91" s="2" t="s">
        <v>1386</v>
      </c>
      <c r="C91" s="6" t="n">
        <v>45162</v>
      </c>
      <c r="D91" s="1" t="n">
        <v>2023</v>
      </c>
      <c r="E91" s="2" t="s">
        <v>1387</v>
      </c>
      <c r="F91" s="6" t="n">
        <v>36199</v>
      </c>
      <c r="G91" s="1" t="n">
        <v>32</v>
      </c>
      <c r="H91" s="2" t="s">
        <v>1389</v>
      </c>
      <c r="I91" s="2" t="s">
        <v>950</v>
      </c>
      <c r="J91" s="2" t="s">
        <v>1823</v>
      </c>
      <c r="K91" s="2" t="s">
        <v>1778</v>
      </c>
      <c r="L91" s="2" t="s">
        <v>1779</v>
      </c>
      <c r="M91" s="6" t="n">
        <v>45099</v>
      </c>
      <c r="O91" s="2" t="s">
        <v>1784</v>
      </c>
    </row>
    <row r="92" customFormat="false" ht="18.7" hidden="false" customHeight="true" outlineLevel="0" collapsed="false">
      <c r="A92" s="1" t="n">
        <v>91</v>
      </c>
      <c r="B92" s="2" t="s">
        <v>1905</v>
      </c>
      <c r="C92" s="6" t="n">
        <v>45296</v>
      </c>
      <c r="D92" s="1" t="n">
        <v>2024</v>
      </c>
      <c r="E92" s="2" t="s">
        <v>1391</v>
      </c>
      <c r="F92" s="6" t="n">
        <v>36199</v>
      </c>
      <c r="G92" s="1" t="n">
        <v>32</v>
      </c>
      <c r="H92" s="2" t="s">
        <v>1389</v>
      </c>
      <c r="I92" s="2" t="s">
        <v>950</v>
      </c>
      <c r="J92" s="2" t="s">
        <v>1757</v>
      </c>
      <c r="K92" s="2" t="s">
        <v>1831</v>
      </c>
      <c r="L92" s="2" t="s">
        <v>1765</v>
      </c>
      <c r="M92" s="6" t="n">
        <v>45296</v>
      </c>
      <c r="N92" s="2" t="s">
        <v>1758</v>
      </c>
      <c r="O92" s="2" t="s">
        <v>1766</v>
      </c>
    </row>
    <row r="93" customFormat="false" ht="18.7" hidden="false" customHeight="true" outlineLevel="0" collapsed="false">
      <c r="A93" s="1" t="n">
        <v>92</v>
      </c>
      <c r="B93" s="2" t="s">
        <v>1392</v>
      </c>
      <c r="C93" s="6" t="n">
        <v>45358</v>
      </c>
      <c r="D93" s="1" t="n">
        <v>2024</v>
      </c>
      <c r="E93" s="2" t="s">
        <v>1391</v>
      </c>
      <c r="F93" s="6" t="n">
        <v>36199</v>
      </c>
      <c r="G93" s="1" t="n">
        <v>32</v>
      </c>
      <c r="H93" s="2" t="s">
        <v>1389</v>
      </c>
      <c r="I93" s="2" t="s">
        <v>950</v>
      </c>
      <c r="J93" s="2" t="s">
        <v>1850</v>
      </c>
      <c r="K93" s="2" t="s">
        <v>1754</v>
      </c>
      <c r="L93" s="2" t="s">
        <v>1750</v>
      </c>
      <c r="M93" s="6" t="n">
        <v>45101</v>
      </c>
      <c r="N93" s="2" t="s">
        <v>1906</v>
      </c>
      <c r="O93" s="2" t="s">
        <v>1749</v>
      </c>
    </row>
    <row r="94" customFormat="false" ht="18.7" hidden="false" customHeight="true" outlineLevel="0" collapsed="false">
      <c r="A94" s="1" t="n">
        <v>93</v>
      </c>
      <c r="B94" s="2" t="s">
        <v>1907</v>
      </c>
      <c r="C94" s="6" t="n">
        <v>45389</v>
      </c>
      <c r="D94" s="1" t="n">
        <v>2024</v>
      </c>
      <c r="E94" s="2" t="s">
        <v>1391</v>
      </c>
      <c r="F94" s="6" t="n">
        <v>36199</v>
      </c>
      <c r="G94" s="1" t="n">
        <v>32</v>
      </c>
      <c r="H94" s="2" t="s">
        <v>1389</v>
      </c>
      <c r="I94" s="2" t="s">
        <v>950</v>
      </c>
      <c r="J94" s="2" t="s">
        <v>1757</v>
      </c>
      <c r="K94" s="2" t="s">
        <v>1908</v>
      </c>
      <c r="L94" s="2" t="s">
        <v>1836</v>
      </c>
      <c r="M94" s="6" t="n">
        <v>45388</v>
      </c>
      <c r="N94" s="2" t="s">
        <v>1758</v>
      </c>
      <c r="O94" s="2" t="s">
        <v>1766</v>
      </c>
    </row>
    <row r="95" customFormat="false" ht="18.7" hidden="false" customHeight="true" outlineLevel="0" collapsed="false">
      <c r="A95" s="1" t="n">
        <v>94</v>
      </c>
      <c r="B95" s="8" t="s">
        <v>1909</v>
      </c>
      <c r="C95" s="9" t="n">
        <v>45457</v>
      </c>
      <c r="D95" s="10" t="n">
        <v>2024</v>
      </c>
      <c r="E95" s="8" t="s">
        <v>1391</v>
      </c>
      <c r="F95" s="9" t="n">
        <v>36199</v>
      </c>
      <c r="G95" s="1" t="n">
        <v>32</v>
      </c>
      <c r="H95" s="8" t="s">
        <v>1389</v>
      </c>
      <c r="I95" s="8" t="s">
        <v>950</v>
      </c>
      <c r="J95" s="8" t="s">
        <v>1757</v>
      </c>
      <c r="K95" s="2" t="s">
        <v>1910</v>
      </c>
      <c r="L95" s="2" t="s">
        <v>1911</v>
      </c>
      <c r="M95" s="6" t="n">
        <v>45456</v>
      </c>
      <c r="N95" s="2" t="s">
        <v>1758</v>
      </c>
      <c r="O95" s="2" t="s">
        <v>1766</v>
      </c>
      <c r="Q95" s="2" t="s">
        <v>1829</v>
      </c>
      <c r="R95" s="6" t="n">
        <v>45456</v>
      </c>
      <c r="S95" s="2" t="s">
        <v>1766</v>
      </c>
    </row>
    <row r="96" customFormat="false" ht="18.7" hidden="false" customHeight="true" outlineLevel="0" collapsed="false">
      <c r="A96" s="1" t="n">
        <v>95</v>
      </c>
      <c r="B96" s="2" t="s">
        <v>1912</v>
      </c>
      <c r="C96" s="6" t="n">
        <v>45476</v>
      </c>
      <c r="D96" s="1" t="n">
        <v>2024</v>
      </c>
      <c r="E96" s="2" t="s">
        <v>1391</v>
      </c>
      <c r="F96" s="6" t="n">
        <v>36199</v>
      </c>
      <c r="G96" s="1" t="n">
        <v>32</v>
      </c>
      <c r="H96" s="2" t="s">
        <v>1389</v>
      </c>
      <c r="I96" s="2" t="s">
        <v>950</v>
      </c>
      <c r="J96" s="2" t="s">
        <v>1757</v>
      </c>
      <c r="K96" s="2" t="s">
        <v>1913</v>
      </c>
      <c r="L96" s="2" t="s">
        <v>1864</v>
      </c>
      <c r="M96" s="6" t="n">
        <v>45388</v>
      </c>
      <c r="N96" s="2" t="s">
        <v>1758</v>
      </c>
      <c r="O96" s="2" t="s">
        <v>1766</v>
      </c>
    </row>
    <row r="97" customFormat="false" ht="18.7" hidden="false" customHeight="true" outlineLevel="0" collapsed="false">
      <c r="A97" s="1" t="n">
        <v>96</v>
      </c>
      <c r="B97" s="2" t="s">
        <v>1914</v>
      </c>
      <c r="C97" s="6" t="n">
        <v>45492</v>
      </c>
      <c r="D97" s="1" t="n">
        <v>2024</v>
      </c>
      <c r="E97" s="2" t="s">
        <v>1391</v>
      </c>
      <c r="F97" s="6" t="n">
        <v>36199</v>
      </c>
      <c r="G97" s="1" t="n">
        <v>32</v>
      </c>
      <c r="H97" s="2" t="s">
        <v>1389</v>
      </c>
      <c r="I97" s="2" t="s">
        <v>950</v>
      </c>
      <c r="J97" s="2" t="s">
        <v>1757</v>
      </c>
      <c r="K97" s="2" t="s">
        <v>1915</v>
      </c>
      <c r="L97" s="2" t="s">
        <v>1916</v>
      </c>
      <c r="M97" s="6" t="n">
        <v>45490</v>
      </c>
      <c r="N97" s="2" t="s">
        <v>1758</v>
      </c>
      <c r="O97" s="2" t="s">
        <v>1784</v>
      </c>
      <c r="Q97" s="2" t="s">
        <v>1869</v>
      </c>
      <c r="R97" s="6" t="n">
        <v>45490</v>
      </c>
      <c r="S97" s="2" t="s">
        <v>1766</v>
      </c>
      <c r="T97" s="2" t="s">
        <v>1917</v>
      </c>
      <c r="U97" s="6" t="n">
        <v>45490</v>
      </c>
      <c r="W97" s="2" t="s">
        <v>1864</v>
      </c>
      <c r="X97" s="6" t="n">
        <v>45490</v>
      </c>
      <c r="Y97" s="2" t="s">
        <v>1766</v>
      </c>
    </row>
    <row r="98" customFormat="false" ht="18.7" hidden="false" customHeight="true" outlineLevel="0" collapsed="false">
      <c r="A98" s="1" t="n">
        <v>97</v>
      </c>
      <c r="B98" s="2" t="s">
        <v>1390</v>
      </c>
      <c r="C98" s="6" t="n">
        <v>45642</v>
      </c>
      <c r="D98" s="1" t="n">
        <v>2024</v>
      </c>
      <c r="E98" s="2" t="s">
        <v>1391</v>
      </c>
      <c r="F98" s="6" t="n">
        <v>36199</v>
      </c>
      <c r="G98" s="1" t="n">
        <v>32</v>
      </c>
      <c r="H98" s="2" t="s">
        <v>1389</v>
      </c>
      <c r="I98" s="2" t="s">
        <v>939</v>
      </c>
      <c r="J98" s="2" t="s">
        <v>1850</v>
      </c>
      <c r="K98" s="2" t="s">
        <v>1918</v>
      </c>
      <c r="L98" s="2" t="s">
        <v>1919</v>
      </c>
      <c r="M98" s="6" t="n">
        <v>45639</v>
      </c>
      <c r="N98" s="2" t="s">
        <v>1775</v>
      </c>
      <c r="P98" s="2" t="s">
        <v>1776</v>
      </c>
    </row>
    <row r="99" customFormat="false" ht="18.7" hidden="false" customHeight="true" outlineLevel="0" collapsed="false">
      <c r="A99" s="1" t="n">
        <v>98</v>
      </c>
      <c r="B99" s="2" t="s">
        <v>1393</v>
      </c>
      <c r="C99" s="6" t="n">
        <v>45676</v>
      </c>
      <c r="D99" s="1" t="n">
        <v>2025</v>
      </c>
      <c r="E99" s="2" t="s">
        <v>1391</v>
      </c>
      <c r="F99" s="6" t="n">
        <v>36199</v>
      </c>
      <c r="G99" s="1" t="n">
        <v>32</v>
      </c>
      <c r="H99" s="2" t="s">
        <v>1389</v>
      </c>
      <c r="I99" s="2" t="s">
        <v>950</v>
      </c>
      <c r="J99" s="2" t="s">
        <v>1823</v>
      </c>
      <c r="K99" s="2" t="s">
        <v>1835</v>
      </c>
      <c r="L99" s="2" t="s">
        <v>1836</v>
      </c>
      <c r="M99" s="6" t="n">
        <v>45676</v>
      </c>
      <c r="O99" s="2" t="s">
        <v>1766</v>
      </c>
    </row>
    <row r="100" customFormat="false" ht="18.7" hidden="false" customHeight="true" outlineLevel="0" collapsed="false">
      <c r="A100" s="1" t="n">
        <v>99</v>
      </c>
      <c r="B100" s="2" t="s">
        <v>1394</v>
      </c>
      <c r="C100" s="6" t="n">
        <v>45694</v>
      </c>
      <c r="D100" s="1" t="n">
        <v>2025</v>
      </c>
      <c r="E100" s="2" t="s">
        <v>1391</v>
      </c>
      <c r="F100" s="6" t="n">
        <v>36199</v>
      </c>
      <c r="G100" s="1" t="n">
        <v>32</v>
      </c>
      <c r="H100" s="2" t="s">
        <v>1389</v>
      </c>
      <c r="I100" s="2" t="s">
        <v>950</v>
      </c>
      <c r="J100" s="2" t="s">
        <v>1823</v>
      </c>
      <c r="K100" s="2" t="s">
        <v>1778</v>
      </c>
      <c r="L100" s="2" t="s">
        <v>1779</v>
      </c>
      <c r="M100" s="6" t="n">
        <v>45694</v>
      </c>
      <c r="O100" s="2" t="s">
        <v>1766</v>
      </c>
    </row>
    <row r="101" customFormat="false" ht="18.7" hidden="false" customHeight="true" outlineLevel="0" collapsed="false">
      <c r="A101" s="1" t="n">
        <v>100</v>
      </c>
      <c r="B101" s="2" t="s">
        <v>1617</v>
      </c>
      <c r="C101" s="6" t="n">
        <v>44817</v>
      </c>
      <c r="D101" s="1" t="n">
        <v>2022</v>
      </c>
      <c r="E101" s="2" t="s">
        <v>1618</v>
      </c>
      <c r="F101" s="6" t="n">
        <v>25111</v>
      </c>
      <c r="G101" s="1" t="n">
        <v>33</v>
      </c>
      <c r="H101" s="2" t="s">
        <v>1621</v>
      </c>
      <c r="I101" s="2" t="s">
        <v>1100</v>
      </c>
      <c r="J101" s="2" t="s">
        <v>1746</v>
      </c>
      <c r="K101" s="2" t="s">
        <v>1920</v>
      </c>
      <c r="L101" s="2" t="s">
        <v>1921</v>
      </c>
      <c r="M101" s="6" t="n">
        <v>44815</v>
      </c>
      <c r="O101" s="2" t="s">
        <v>1749</v>
      </c>
    </row>
    <row r="102" customFormat="false" ht="18.7" hidden="false" customHeight="true" outlineLevel="0" collapsed="false">
      <c r="A102" s="1" t="n">
        <v>101</v>
      </c>
      <c r="B102" s="2" t="s">
        <v>1922</v>
      </c>
      <c r="C102" s="6" t="n">
        <v>44928</v>
      </c>
      <c r="D102" s="1" t="n">
        <v>2023</v>
      </c>
      <c r="E102" s="2" t="s">
        <v>1618</v>
      </c>
      <c r="F102" s="6" t="n">
        <v>25111</v>
      </c>
      <c r="G102" s="1" t="n">
        <v>33</v>
      </c>
      <c r="H102" s="2" t="s">
        <v>1621</v>
      </c>
      <c r="I102" s="2" t="s">
        <v>1100</v>
      </c>
      <c r="J102" s="2" t="s">
        <v>1757</v>
      </c>
      <c r="K102" s="2" t="s">
        <v>1875</v>
      </c>
      <c r="L102" s="2" t="s">
        <v>1876</v>
      </c>
      <c r="M102" s="6" t="n">
        <v>44928</v>
      </c>
      <c r="N102" s="2" t="s">
        <v>1923</v>
      </c>
      <c r="O102" s="2" t="s">
        <v>1766</v>
      </c>
    </row>
    <row r="103" customFormat="false" ht="18.7" hidden="false" customHeight="true" outlineLevel="0" collapsed="false">
      <c r="A103" s="1" t="n">
        <v>102</v>
      </c>
      <c r="B103" s="2" t="s">
        <v>1924</v>
      </c>
      <c r="C103" s="6" t="n">
        <v>44933</v>
      </c>
      <c r="D103" s="1" t="n">
        <v>2023</v>
      </c>
      <c r="E103" s="2" t="s">
        <v>1618</v>
      </c>
      <c r="F103" s="6" t="n">
        <v>25111</v>
      </c>
      <c r="G103" s="1" t="n">
        <v>33</v>
      </c>
      <c r="H103" s="2" t="s">
        <v>1621</v>
      </c>
      <c r="I103" s="2" t="s">
        <v>1100</v>
      </c>
      <c r="J103" s="2" t="s">
        <v>1757</v>
      </c>
      <c r="K103" s="2" t="s">
        <v>1835</v>
      </c>
      <c r="L103" s="2" t="s">
        <v>1836</v>
      </c>
      <c r="M103" s="6" t="n">
        <v>44933</v>
      </c>
      <c r="N103" s="2" t="s">
        <v>1758</v>
      </c>
      <c r="O103" s="2" t="s">
        <v>1766</v>
      </c>
    </row>
    <row r="104" customFormat="false" ht="18.7" hidden="false" customHeight="true" outlineLevel="0" collapsed="false">
      <c r="A104" s="1" t="n">
        <v>103</v>
      </c>
      <c r="B104" s="2" t="s">
        <v>1925</v>
      </c>
      <c r="C104" s="6" t="n">
        <v>44936</v>
      </c>
      <c r="D104" s="1" t="n">
        <v>2023</v>
      </c>
      <c r="E104" s="2" t="s">
        <v>1618</v>
      </c>
      <c r="F104" s="6" t="n">
        <v>25111</v>
      </c>
      <c r="G104" s="1" t="n">
        <v>33</v>
      </c>
      <c r="H104" s="2" t="s">
        <v>1621</v>
      </c>
      <c r="I104" s="2" t="s">
        <v>1100</v>
      </c>
      <c r="J104" s="2" t="s">
        <v>1757</v>
      </c>
      <c r="K104" s="2" t="s">
        <v>1875</v>
      </c>
      <c r="L104" s="2" t="s">
        <v>1876</v>
      </c>
      <c r="M104" s="6" t="n">
        <v>44935</v>
      </c>
      <c r="N104" s="2" t="s">
        <v>1758</v>
      </c>
      <c r="O104" s="2" t="s">
        <v>1766</v>
      </c>
    </row>
    <row r="105" customFormat="false" ht="18.7" hidden="false" customHeight="true" outlineLevel="0" collapsed="false">
      <c r="A105" s="1" t="n">
        <v>104</v>
      </c>
      <c r="B105" s="8" t="s">
        <v>1926</v>
      </c>
      <c r="C105" s="9" t="n">
        <v>45298</v>
      </c>
      <c r="D105" s="10" t="n">
        <v>2024</v>
      </c>
      <c r="E105" s="8" t="s">
        <v>1618</v>
      </c>
      <c r="F105" s="9" t="n">
        <v>25111</v>
      </c>
      <c r="G105" s="1" t="n">
        <v>33</v>
      </c>
      <c r="H105" s="8" t="s">
        <v>1621</v>
      </c>
      <c r="I105" s="8"/>
      <c r="J105" s="8" t="s">
        <v>1757</v>
      </c>
      <c r="K105" s="2" t="s">
        <v>1778</v>
      </c>
      <c r="L105" s="2" t="s">
        <v>1779</v>
      </c>
      <c r="M105" s="6" t="n">
        <v>45298</v>
      </c>
      <c r="N105" s="2" t="s">
        <v>1758</v>
      </c>
      <c r="O105" s="2" t="s">
        <v>1766</v>
      </c>
    </row>
    <row r="106" customFormat="false" ht="18.7" hidden="false" customHeight="true" outlineLevel="0" collapsed="false">
      <c r="A106" s="1" t="n">
        <v>105</v>
      </c>
      <c r="B106" s="2" t="s">
        <v>1927</v>
      </c>
      <c r="C106" s="6" t="n">
        <v>45338</v>
      </c>
      <c r="D106" s="1" t="n">
        <v>2024</v>
      </c>
      <c r="E106" s="2" t="s">
        <v>1928</v>
      </c>
      <c r="F106" s="6" t="n">
        <v>25111</v>
      </c>
      <c r="G106" s="1" t="n">
        <v>33</v>
      </c>
      <c r="H106" s="2" t="s">
        <v>1621</v>
      </c>
      <c r="J106" s="2" t="s">
        <v>1757</v>
      </c>
      <c r="K106" s="2" t="s">
        <v>1827</v>
      </c>
      <c r="L106" s="2" t="s">
        <v>1828</v>
      </c>
      <c r="M106" s="6" t="n">
        <v>45335</v>
      </c>
      <c r="N106" s="2" t="s">
        <v>1758</v>
      </c>
      <c r="O106" s="2" t="s">
        <v>1766</v>
      </c>
    </row>
    <row r="107" customFormat="false" ht="18.7" hidden="false" customHeight="true" outlineLevel="0" collapsed="false">
      <c r="A107" s="1" t="n">
        <v>106</v>
      </c>
      <c r="B107" s="2" t="s">
        <v>1929</v>
      </c>
      <c r="C107" s="6" t="n">
        <v>45532</v>
      </c>
      <c r="D107" s="1" t="n">
        <v>2024</v>
      </c>
      <c r="E107" s="2" t="s">
        <v>1618</v>
      </c>
      <c r="F107" s="6" t="n">
        <v>25111</v>
      </c>
      <c r="G107" s="1" t="n">
        <v>33</v>
      </c>
      <c r="H107" s="2" t="s">
        <v>1621</v>
      </c>
      <c r="J107" s="2" t="s">
        <v>1757</v>
      </c>
      <c r="K107" s="2" t="s">
        <v>1930</v>
      </c>
      <c r="L107" s="2" t="s">
        <v>1931</v>
      </c>
      <c r="M107" s="6" t="n">
        <v>45532</v>
      </c>
      <c r="N107" s="2" t="s">
        <v>1758</v>
      </c>
      <c r="O107" s="2" t="s">
        <v>1766</v>
      </c>
    </row>
    <row r="108" customFormat="false" ht="18.7" hidden="false" customHeight="true" outlineLevel="0" collapsed="false">
      <c r="A108" s="1" t="n">
        <v>107</v>
      </c>
      <c r="B108" s="2" t="s">
        <v>1932</v>
      </c>
      <c r="C108" s="6" t="n">
        <v>45609</v>
      </c>
      <c r="D108" s="1" t="n">
        <v>2024</v>
      </c>
      <c r="E108" s="2" t="s">
        <v>1618</v>
      </c>
      <c r="F108" s="6" t="n">
        <v>25111</v>
      </c>
      <c r="G108" s="1" t="n">
        <v>33</v>
      </c>
      <c r="H108" s="2" t="s">
        <v>1621</v>
      </c>
      <c r="J108" s="2" t="s">
        <v>1757</v>
      </c>
      <c r="K108" s="2" t="s">
        <v>1778</v>
      </c>
      <c r="L108" s="2" t="s">
        <v>1779</v>
      </c>
      <c r="M108" s="6" t="n">
        <v>45609</v>
      </c>
      <c r="N108" s="2" t="s">
        <v>1758</v>
      </c>
      <c r="O108" s="2" t="s">
        <v>1766</v>
      </c>
    </row>
    <row r="109" customFormat="false" ht="18.7" hidden="false" customHeight="true" outlineLevel="0" collapsed="false">
      <c r="A109" s="1" t="n">
        <v>108</v>
      </c>
      <c r="B109" s="2" t="s">
        <v>1933</v>
      </c>
      <c r="C109" s="6" t="n">
        <v>45636</v>
      </c>
      <c r="D109" s="1" t="n">
        <v>2024</v>
      </c>
      <c r="E109" s="2" t="s">
        <v>1618</v>
      </c>
      <c r="F109" s="6" t="n">
        <v>25111</v>
      </c>
      <c r="G109" s="1" t="n">
        <v>33</v>
      </c>
      <c r="H109" s="2" t="s">
        <v>1621</v>
      </c>
      <c r="J109" s="2" t="s">
        <v>1757</v>
      </c>
      <c r="K109" s="2" t="s">
        <v>1764</v>
      </c>
      <c r="L109" s="2" t="s">
        <v>1765</v>
      </c>
      <c r="M109" s="6" t="n">
        <v>45636</v>
      </c>
      <c r="N109" s="2" t="s">
        <v>1758</v>
      </c>
      <c r="O109" s="2" t="s">
        <v>1766</v>
      </c>
    </row>
    <row r="110" customFormat="false" ht="18.7" hidden="false" customHeight="true" outlineLevel="0" collapsed="false">
      <c r="A110" s="1" t="n">
        <v>109</v>
      </c>
      <c r="B110" s="2" t="s">
        <v>1934</v>
      </c>
      <c r="C110" s="6" t="n">
        <v>45637</v>
      </c>
      <c r="D110" s="1" t="n">
        <v>2024</v>
      </c>
      <c r="E110" s="2" t="s">
        <v>1618</v>
      </c>
      <c r="F110" s="6" t="n">
        <v>25111</v>
      </c>
      <c r="G110" s="1" t="n">
        <v>33</v>
      </c>
      <c r="H110" s="2" t="s">
        <v>1621</v>
      </c>
      <c r="J110" s="2" t="s">
        <v>1757</v>
      </c>
      <c r="K110" s="2" t="s">
        <v>1778</v>
      </c>
      <c r="L110" s="2" t="s">
        <v>1779</v>
      </c>
      <c r="M110" s="6" t="n">
        <v>45613</v>
      </c>
      <c r="N110" s="2" t="s">
        <v>1758</v>
      </c>
      <c r="O110" s="2" t="s">
        <v>1766</v>
      </c>
    </row>
    <row r="111" customFormat="false" ht="18.7" hidden="false" customHeight="true" outlineLevel="0" collapsed="false">
      <c r="A111" s="1" t="n">
        <v>110</v>
      </c>
      <c r="B111" s="2" t="s">
        <v>1935</v>
      </c>
      <c r="C111" s="6" t="n">
        <v>45660</v>
      </c>
      <c r="D111" s="1" t="n">
        <v>2025</v>
      </c>
      <c r="E111" s="2" t="s">
        <v>1618</v>
      </c>
      <c r="F111" s="6" t="n">
        <v>25111</v>
      </c>
      <c r="G111" s="1" t="n">
        <v>33</v>
      </c>
      <c r="H111" s="2" t="s">
        <v>1621</v>
      </c>
      <c r="J111" s="2" t="s">
        <v>1757</v>
      </c>
      <c r="K111" s="2" t="s">
        <v>1835</v>
      </c>
      <c r="L111" s="2" t="s">
        <v>1836</v>
      </c>
      <c r="M111" s="6" t="n">
        <v>45659</v>
      </c>
      <c r="N111" s="2" t="s">
        <v>1758</v>
      </c>
      <c r="O111" s="2" t="s">
        <v>1766</v>
      </c>
    </row>
    <row r="112" customFormat="false" ht="18.7" hidden="false" customHeight="true" outlineLevel="0" collapsed="false">
      <c r="A112" s="1" t="n">
        <v>111</v>
      </c>
      <c r="B112" s="2" t="s">
        <v>1936</v>
      </c>
      <c r="C112" s="6" t="n">
        <v>44252</v>
      </c>
      <c r="D112" s="1" t="n">
        <v>2021</v>
      </c>
      <c r="E112" s="2" t="s">
        <v>1337</v>
      </c>
      <c r="F112" s="6" t="n">
        <v>34393</v>
      </c>
      <c r="G112" s="1" t="n">
        <v>34</v>
      </c>
      <c r="H112" s="2" t="s">
        <v>1340</v>
      </c>
      <c r="I112" s="2" t="s">
        <v>1781</v>
      </c>
      <c r="J112" s="2" t="s">
        <v>1757</v>
      </c>
      <c r="K112" s="2" t="s">
        <v>1778</v>
      </c>
      <c r="L112" s="2" t="s">
        <v>1779</v>
      </c>
      <c r="M112" s="6" t="n">
        <v>44252</v>
      </c>
      <c r="N112" s="2" t="s">
        <v>1758</v>
      </c>
      <c r="O112" s="2" t="s">
        <v>1766</v>
      </c>
      <c r="Q112" s="2" t="s">
        <v>1765</v>
      </c>
      <c r="R112" s="6" t="n">
        <v>44252</v>
      </c>
      <c r="S112" s="2" t="s">
        <v>1766</v>
      </c>
    </row>
    <row r="113" customFormat="false" ht="18.7" hidden="false" customHeight="true" outlineLevel="0" collapsed="false">
      <c r="A113" s="1" t="n">
        <v>112</v>
      </c>
      <c r="B113" s="2" t="s">
        <v>1937</v>
      </c>
      <c r="C113" s="6" t="n">
        <v>44270</v>
      </c>
      <c r="D113" s="1" t="n">
        <v>2021</v>
      </c>
      <c r="E113" s="2" t="s">
        <v>1337</v>
      </c>
      <c r="F113" s="6" t="n">
        <v>34393</v>
      </c>
      <c r="G113" s="1" t="n">
        <v>34</v>
      </c>
      <c r="H113" s="2" t="s">
        <v>1340</v>
      </c>
      <c r="J113" s="2" t="s">
        <v>1757</v>
      </c>
      <c r="K113" s="2" t="s">
        <v>1778</v>
      </c>
      <c r="L113" s="2" t="s">
        <v>1779</v>
      </c>
      <c r="M113" s="6" t="n">
        <v>44270</v>
      </c>
      <c r="N113" s="2" t="s">
        <v>1758</v>
      </c>
      <c r="O113" s="2" t="s">
        <v>1766</v>
      </c>
      <c r="Q113" s="2" t="s">
        <v>1854</v>
      </c>
      <c r="R113" s="6" t="n">
        <v>44270</v>
      </c>
      <c r="S113" s="2" t="s">
        <v>1855</v>
      </c>
    </row>
    <row r="114" customFormat="false" ht="18.7" hidden="false" customHeight="true" outlineLevel="0" collapsed="false">
      <c r="A114" s="1" t="n">
        <v>113</v>
      </c>
      <c r="B114" s="2" t="s">
        <v>1938</v>
      </c>
      <c r="C114" s="6" t="n">
        <v>44441</v>
      </c>
      <c r="D114" s="1" t="n">
        <v>2021</v>
      </c>
      <c r="E114" s="2" t="s">
        <v>1337</v>
      </c>
      <c r="F114" s="6" t="n">
        <v>34393</v>
      </c>
      <c r="G114" s="1" t="n">
        <v>34</v>
      </c>
      <c r="H114" s="2" t="s">
        <v>1340</v>
      </c>
      <c r="J114" s="2" t="s">
        <v>1757</v>
      </c>
      <c r="K114" s="2" t="s">
        <v>1778</v>
      </c>
      <c r="L114" s="2" t="s">
        <v>1779</v>
      </c>
      <c r="M114" s="6" t="n">
        <v>44441</v>
      </c>
      <c r="N114" s="2" t="s">
        <v>1758</v>
      </c>
      <c r="O114" s="2" t="s">
        <v>1766</v>
      </c>
      <c r="Q114" s="2" t="s">
        <v>1765</v>
      </c>
      <c r="R114" s="6" t="n">
        <v>44441</v>
      </c>
      <c r="S114" s="2" t="s">
        <v>1766</v>
      </c>
    </row>
    <row r="115" customFormat="false" ht="18.7" hidden="false" customHeight="true" outlineLevel="0" collapsed="false">
      <c r="A115" s="1" t="n">
        <v>114</v>
      </c>
      <c r="B115" s="2" t="s">
        <v>1939</v>
      </c>
      <c r="C115" s="6" t="n">
        <v>44472</v>
      </c>
      <c r="D115" s="1" t="n">
        <v>2021</v>
      </c>
      <c r="E115" s="2" t="s">
        <v>1337</v>
      </c>
      <c r="F115" s="6" t="n">
        <v>34393</v>
      </c>
      <c r="G115" s="1" t="n">
        <v>34</v>
      </c>
      <c r="H115" s="2" t="s">
        <v>1340</v>
      </c>
      <c r="I115" s="2" t="s">
        <v>1781</v>
      </c>
      <c r="J115" s="2" t="s">
        <v>1757</v>
      </c>
      <c r="K115" s="2" t="s">
        <v>1778</v>
      </c>
      <c r="L115" s="2" t="s">
        <v>1779</v>
      </c>
      <c r="M115" s="6" t="n">
        <v>44472</v>
      </c>
      <c r="N115" s="2" t="s">
        <v>1758</v>
      </c>
      <c r="O115" s="2" t="s">
        <v>1766</v>
      </c>
      <c r="Q115" s="2" t="s">
        <v>1765</v>
      </c>
      <c r="R115" s="6" t="n">
        <v>44472</v>
      </c>
      <c r="S115" s="2" t="s">
        <v>1766</v>
      </c>
    </row>
    <row r="116" customFormat="false" ht="18.7" hidden="false" customHeight="true" outlineLevel="0" collapsed="false">
      <c r="A116" s="1" t="n">
        <v>115</v>
      </c>
      <c r="B116" s="2" t="s">
        <v>1940</v>
      </c>
      <c r="C116" s="6" t="n">
        <v>44507</v>
      </c>
      <c r="D116" s="1" t="n">
        <v>2021</v>
      </c>
      <c r="E116" s="2" t="s">
        <v>1337</v>
      </c>
      <c r="F116" s="6" t="n">
        <v>34393</v>
      </c>
      <c r="G116" s="1" t="n">
        <v>34</v>
      </c>
      <c r="H116" s="2" t="s">
        <v>1340</v>
      </c>
      <c r="I116" s="2" t="s">
        <v>1781</v>
      </c>
      <c r="J116" s="2" t="s">
        <v>1757</v>
      </c>
      <c r="K116" s="2" t="s">
        <v>1764</v>
      </c>
      <c r="L116" s="2" t="s">
        <v>1765</v>
      </c>
      <c r="M116" s="6" t="n">
        <v>44506</v>
      </c>
      <c r="N116" s="2" t="s">
        <v>1758</v>
      </c>
      <c r="O116" s="2" t="s">
        <v>1766</v>
      </c>
    </row>
    <row r="117" customFormat="false" ht="18.7" hidden="false" customHeight="true" outlineLevel="0" collapsed="false">
      <c r="A117" s="1" t="n">
        <v>116</v>
      </c>
      <c r="B117" s="8" t="s">
        <v>1336</v>
      </c>
      <c r="C117" s="9" t="n">
        <v>44518</v>
      </c>
      <c r="D117" s="10" t="n">
        <v>2021</v>
      </c>
      <c r="E117" s="8" t="s">
        <v>1337</v>
      </c>
      <c r="F117" s="9" t="n">
        <v>34393</v>
      </c>
      <c r="G117" s="1" t="n">
        <v>34</v>
      </c>
      <c r="H117" s="8" t="s">
        <v>1340</v>
      </c>
      <c r="I117" s="8" t="s">
        <v>1781</v>
      </c>
      <c r="J117" s="8" t="s">
        <v>1746</v>
      </c>
      <c r="K117" s="2" t="s">
        <v>1769</v>
      </c>
      <c r="L117" s="2" t="s">
        <v>1770</v>
      </c>
      <c r="M117" s="6" t="n">
        <v>44517</v>
      </c>
      <c r="N117" s="2" t="s">
        <v>1775</v>
      </c>
      <c r="P117" s="2" t="s">
        <v>1776</v>
      </c>
    </row>
    <row r="118" customFormat="false" ht="18.7" hidden="false" customHeight="true" outlineLevel="0" collapsed="false">
      <c r="A118" s="1" t="n">
        <v>117</v>
      </c>
      <c r="B118" s="2" t="s">
        <v>1941</v>
      </c>
      <c r="C118" s="6" t="n">
        <v>44635</v>
      </c>
      <c r="D118" s="1" t="n">
        <v>2022</v>
      </c>
      <c r="E118" s="2" t="s">
        <v>1337</v>
      </c>
      <c r="F118" s="6" t="n">
        <v>34393</v>
      </c>
      <c r="G118" s="1" t="n">
        <v>34</v>
      </c>
      <c r="H118" s="2" t="s">
        <v>1340</v>
      </c>
      <c r="I118" s="2" t="s">
        <v>1781</v>
      </c>
      <c r="J118" s="2" t="s">
        <v>1757</v>
      </c>
      <c r="K118" s="2" t="s">
        <v>1860</v>
      </c>
      <c r="L118" s="2" t="s">
        <v>1837</v>
      </c>
      <c r="M118" s="6" t="n">
        <v>44635</v>
      </c>
      <c r="N118" s="2" t="s">
        <v>1758</v>
      </c>
      <c r="O118" s="2" t="s">
        <v>1766</v>
      </c>
    </row>
    <row r="119" customFormat="false" ht="18.7" hidden="false" customHeight="true" outlineLevel="0" collapsed="false">
      <c r="A119" s="1" t="n">
        <v>118</v>
      </c>
      <c r="B119" s="2" t="s">
        <v>1942</v>
      </c>
      <c r="C119" s="6" t="n">
        <v>44657</v>
      </c>
      <c r="D119" s="1" t="n">
        <v>2022</v>
      </c>
      <c r="E119" s="2" t="s">
        <v>1337</v>
      </c>
      <c r="F119" s="6" t="n">
        <v>34393</v>
      </c>
      <c r="G119" s="1" t="n">
        <v>34</v>
      </c>
      <c r="H119" s="2" t="s">
        <v>1340</v>
      </c>
      <c r="I119" s="2" t="s">
        <v>1781</v>
      </c>
      <c r="J119" s="2" t="s">
        <v>1757</v>
      </c>
      <c r="K119" s="2" t="s">
        <v>1764</v>
      </c>
      <c r="L119" s="2" t="s">
        <v>1765</v>
      </c>
      <c r="M119" s="6" t="n">
        <v>44657</v>
      </c>
      <c r="N119" s="2" t="s">
        <v>1758</v>
      </c>
      <c r="O119" s="2" t="s">
        <v>1766</v>
      </c>
    </row>
    <row r="120" customFormat="false" ht="18.7" hidden="false" customHeight="true" outlineLevel="0" collapsed="false">
      <c r="A120" s="1" t="n">
        <v>119</v>
      </c>
      <c r="B120" s="2" t="s">
        <v>1943</v>
      </c>
      <c r="C120" s="6" t="n">
        <v>45067</v>
      </c>
      <c r="D120" s="1" t="n">
        <v>2023</v>
      </c>
      <c r="E120" s="2" t="s">
        <v>1337</v>
      </c>
      <c r="F120" s="6" t="n">
        <v>34393</v>
      </c>
      <c r="G120" s="1" t="n">
        <v>34</v>
      </c>
      <c r="H120" s="2" t="s">
        <v>1340</v>
      </c>
      <c r="I120" s="2" t="s">
        <v>1944</v>
      </c>
      <c r="J120" s="2" t="s">
        <v>1757</v>
      </c>
      <c r="K120" s="2" t="s">
        <v>1860</v>
      </c>
      <c r="L120" s="2" t="s">
        <v>1837</v>
      </c>
      <c r="M120" s="6" t="n">
        <v>45067</v>
      </c>
      <c r="N120" s="2" t="s">
        <v>1758</v>
      </c>
      <c r="O120" s="2" t="s">
        <v>1784</v>
      </c>
      <c r="Q120" s="2" t="s">
        <v>1945</v>
      </c>
      <c r="R120" s="6" t="n">
        <v>45067</v>
      </c>
      <c r="S120" s="2" t="s">
        <v>1766</v>
      </c>
      <c r="T120" s="2" t="s">
        <v>1946</v>
      </c>
      <c r="U120" s="6" t="n">
        <v>45067</v>
      </c>
      <c r="V120" s="2" t="s">
        <v>1766</v>
      </c>
      <c r="W120" s="2" t="s">
        <v>1854</v>
      </c>
      <c r="X120" s="6" t="n">
        <v>45067</v>
      </c>
      <c r="Y120" s="2" t="s">
        <v>1855</v>
      </c>
    </row>
    <row r="121" customFormat="false" ht="18.7" hidden="false" customHeight="true" outlineLevel="0" collapsed="false">
      <c r="A121" s="1" t="n">
        <v>120</v>
      </c>
      <c r="B121" s="2" t="s">
        <v>1947</v>
      </c>
      <c r="C121" s="6" t="n">
        <v>45093</v>
      </c>
      <c r="D121" s="1" t="n">
        <v>2023</v>
      </c>
      <c r="E121" s="2" t="s">
        <v>1337</v>
      </c>
      <c r="F121" s="6" t="n">
        <v>34393</v>
      </c>
      <c r="G121" s="1" t="n">
        <v>34</v>
      </c>
      <c r="H121" s="2" t="s">
        <v>1340</v>
      </c>
      <c r="I121" s="2" t="s">
        <v>1781</v>
      </c>
      <c r="J121" s="2" t="s">
        <v>1757</v>
      </c>
      <c r="K121" s="2" t="s">
        <v>1778</v>
      </c>
      <c r="L121" s="2" t="s">
        <v>1779</v>
      </c>
      <c r="M121" s="6" t="n">
        <v>45093</v>
      </c>
      <c r="N121" s="2" t="s">
        <v>1758</v>
      </c>
      <c r="O121" s="2" t="s">
        <v>1766</v>
      </c>
    </row>
    <row r="122" customFormat="false" ht="18.7" hidden="false" customHeight="true" outlineLevel="0" collapsed="false">
      <c r="A122" s="1" t="n">
        <v>121</v>
      </c>
      <c r="B122" s="2" t="s">
        <v>1948</v>
      </c>
      <c r="C122" s="6" t="n">
        <v>45140</v>
      </c>
      <c r="D122" s="1" t="n">
        <v>2023</v>
      </c>
      <c r="E122" s="2" t="s">
        <v>1337</v>
      </c>
      <c r="F122" s="6" t="n">
        <v>34393</v>
      </c>
      <c r="G122" s="1" t="n">
        <v>34</v>
      </c>
      <c r="H122" s="2" t="s">
        <v>1340</v>
      </c>
      <c r="I122" s="2" t="s">
        <v>1944</v>
      </c>
      <c r="J122" s="2" t="s">
        <v>1757</v>
      </c>
      <c r="K122" s="2" t="s">
        <v>1759</v>
      </c>
      <c r="L122" s="2" t="s">
        <v>1750</v>
      </c>
      <c r="M122" s="6" t="n">
        <v>45139</v>
      </c>
      <c r="N122" s="2" t="s">
        <v>1758</v>
      </c>
      <c r="O122" s="2" t="s">
        <v>1749</v>
      </c>
    </row>
    <row r="123" customFormat="false" ht="18.7" hidden="false" customHeight="true" outlineLevel="0" collapsed="false">
      <c r="A123" s="1" t="n">
        <v>122</v>
      </c>
      <c r="B123" s="2" t="s">
        <v>1363</v>
      </c>
      <c r="C123" s="6" t="n">
        <v>45287</v>
      </c>
      <c r="D123" s="1" t="n">
        <v>2023</v>
      </c>
      <c r="E123" s="2" t="s">
        <v>1364</v>
      </c>
      <c r="F123" s="6" t="n">
        <v>34494</v>
      </c>
      <c r="G123" s="1" t="n">
        <v>45</v>
      </c>
      <c r="H123" s="2" t="s">
        <v>1366</v>
      </c>
      <c r="I123" s="2" t="s">
        <v>950</v>
      </c>
      <c r="J123" s="2" t="s">
        <v>1823</v>
      </c>
      <c r="K123" s="2" t="s">
        <v>1759</v>
      </c>
      <c r="L123" s="2" t="s">
        <v>1750</v>
      </c>
      <c r="M123" s="6" t="n">
        <v>45284</v>
      </c>
      <c r="O123" s="2" t="s">
        <v>1749</v>
      </c>
      <c r="Q123" s="2" t="s">
        <v>1774</v>
      </c>
      <c r="R123" s="6" t="n">
        <v>45284</v>
      </c>
      <c r="S123" s="2" t="s">
        <v>1749</v>
      </c>
    </row>
    <row r="124" customFormat="false" ht="18.7" hidden="false" customHeight="true" outlineLevel="0" collapsed="false">
      <c r="A124" s="1" t="n">
        <v>123</v>
      </c>
      <c r="B124" s="2" t="s">
        <v>1949</v>
      </c>
      <c r="C124" s="6" t="n">
        <v>45283</v>
      </c>
      <c r="D124" s="1" t="n">
        <v>2023</v>
      </c>
      <c r="E124" s="2" t="s">
        <v>1510</v>
      </c>
      <c r="F124" s="6" t="n">
        <v>35473</v>
      </c>
      <c r="G124" s="1" t="n">
        <v>46</v>
      </c>
      <c r="H124" s="2" t="s">
        <v>1512</v>
      </c>
      <c r="J124" s="2" t="s">
        <v>1757</v>
      </c>
      <c r="K124" s="2" t="s">
        <v>1778</v>
      </c>
      <c r="L124" s="2" t="s">
        <v>1779</v>
      </c>
      <c r="M124" s="6" t="n">
        <v>45283</v>
      </c>
      <c r="N124" s="2" t="s">
        <v>1758</v>
      </c>
      <c r="O124" s="2" t="s">
        <v>1766</v>
      </c>
      <c r="Q124" s="2" t="s">
        <v>1829</v>
      </c>
      <c r="R124" s="6" t="n">
        <v>45283</v>
      </c>
      <c r="S124" s="2" t="s">
        <v>1766</v>
      </c>
    </row>
    <row r="125" customFormat="false" ht="18.7" hidden="false" customHeight="true" outlineLevel="0" collapsed="false">
      <c r="A125" s="1" t="n">
        <v>124</v>
      </c>
      <c r="B125" s="8" t="s">
        <v>1515</v>
      </c>
      <c r="C125" s="9" t="n">
        <v>45315</v>
      </c>
      <c r="D125" s="10" t="n">
        <v>2024</v>
      </c>
      <c r="E125" s="8" t="s">
        <v>1510</v>
      </c>
      <c r="F125" s="9" t="n">
        <v>35473</v>
      </c>
      <c r="G125" s="1" t="n">
        <v>46</v>
      </c>
      <c r="H125" s="8" t="s">
        <v>1512</v>
      </c>
      <c r="I125" s="8" t="s">
        <v>904</v>
      </c>
      <c r="J125" s="8" t="s">
        <v>1823</v>
      </c>
      <c r="K125" s="2" t="s">
        <v>1778</v>
      </c>
      <c r="L125" s="2" t="s">
        <v>1779</v>
      </c>
      <c r="M125" s="6" t="n">
        <v>45315</v>
      </c>
      <c r="O125" s="2" t="s">
        <v>1766</v>
      </c>
    </row>
    <row r="126" customFormat="false" ht="18.7" hidden="false" customHeight="true" outlineLevel="0" collapsed="false">
      <c r="A126" s="1" t="n">
        <v>125</v>
      </c>
      <c r="B126" s="2" t="s">
        <v>1950</v>
      </c>
      <c r="C126" s="6" t="n">
        <v>45351</v>
      </c>
      <c r="D126" s="1" t="n">
        <v>2024</v>
      </c>
      <c r="E126" s="2" t="s">
        <v>1510</v>
      </c>
      <c r="F126" s="6" t="n">
        <v>35473</v>
      </c>
      <c r="G126" s="1" t="n">
        <v>46</v>
      </c>
      <c r="H126" s="2" t="s">
        <v>1512</v>
      </c>
      <c r="J126" s="2" t="s">
        <v>1757</v>
      </c>
      <c r="K126" s="2" t="s">
        <v>1951</v>
      </c>
      <c r="L126" s="2" t="s">
        <v>1779</v>
      </c>
      <c r="M126" s="6" t="n">
        <v>45346</v>
      </c>
      <c r="N126" s="2" t="s">
        <v>1758</v>
      </c>
      <c r="O126" s="2" t="s">
        <v>1784</v>
      </c>
      <c r="Q126" s="2" t="s">
        <v>1829</v>
      </c>
      <c r="R126" s="6" t="n">
        <v>45346</v>
      </c>
      <c r="S126" s="2" t="s">
        <v>1766</v>
      </c>
      <c r="T126" s="2" t="s">
        <v>1824</v>
      </c>
      <c r="U126" s="6" t="n">
        <v>45346</v>
      </c>
      <c r="V126" s="2" t="s">
        <v>1766</v>
      </c>
    </row>
    <row r="127" customFormat="false" ht="18.7" hidden="false" customHeight="true" outlineLevel="0" collapsed="false">
      <c r="A127" s="1" t="n">
        <v>126</v>
      </c>
      <c r="B127" s="2" t="s">
        <v>1519</v>
      </c>
      <c r="C127" s="6" t="n">
        <v>45351</v>
      </c>
      <c r="D127" s="1" t="n">
        <v>2024</v>
      </c>
      <c r="E127" s="2" t="s">
        <v>1518</v>
      </c>
      <c r="F127" s="6" t="n">
        <v>35473</v>
      </c>
      <c r="G127" s="1" t="n">
        <v>46</v>
      </c>
      <c r="H127" s="2" t="s">
        <v>1512</v>
      </c>
      <c r="I127" s="2" t="s">
        <v>904</v>
      </c>
      <c r="J127" s="2" t="s">
        <v>1823</v>
      </c>
      <c r="K127" s="2" t="s">
        <v>1778</v>
      </c>
      <c r="L127" s="2" t="s">
        <v>1779</v>
      </c>
      <c r="M127" s="6" t="n">
        <v>45349</v>
      </c>
      <c r="O127" s="2" t="s">
        <v>1749</v>
      </c>
      <c r="Q127" s="2" t="s">
        <v>1829</v>
      </c>
      <c r="R127" s="6" t="n">
        <v>45349</v>
      </c>
      <c r="S127" s="2" t="s">
        <v>1766</v>
      </c>
    </row>
    <row r="128" customFormat="false" ht="18.7" hidden="false" customHeight="true" outlineLevel="0" collapsed="false">
      <c r="A128" s="1" t="n">
        <v>127</v>
      </c>
      <c r="B128" s="2" t="s">
        <v>1520</v>
      </c>
      <c r="C128" s="6" t="n">
        <v>45391</v>
      </c>
      <c r="D128" s="1" t="n">
        <v>2024</v>
      </c>
      <c r="E128" s="2" t="s">
        <v>1518</v>
      </c>
      <c r="F128" s="6" t="n">
        <v>35473</v>
      </c>
      <c r="G128" s="1" t="n">
        <v>46</v>
      </c>
      <c r="H128" s="2" t="s">
        <v>1512</v>
      </c>
      <c r="I128" s="2" t="s">
        <v>904</v>
      </c>
      <c r="J128" s="2" t="s">
        <v>1823</v>
      </c>
      <c r="K128" s="2" t="s">
        <v>1952</v>
      </c>
      <c r="L128" s="2" t="s">
        <v>1779</v>
      </c>
      <c r="M128" s="6" t="n">
        <v>45388</v>
      </c>
      <c r="O128" s="2" t="s">
        <v>1766</v>
      </c>
      <c r="Q128" s="2" t="s">
        <v>1765</v>
      </c>
      <c r="R128" s="6" t="n">
        <v>45388</v>
      </c>
      <c r="S128" s="2" t="s">
        <v>1766</v>
      </c>
    </row>
    <row r="129" customFormat="false" ht="18.7" hidden="false" customHeight="true" outlineLevel="0" collapsed="false">
      <c r="A129" s="1" t="n">
        <v>128</v>
      </c>
      <c r="B129" s="2" t="s">
        <v>1509</v>
      </c>
      <c r="C129" s="6" t="n">
        <v>45415</v>
      </c>
      <c r="D129" s="1" t="n">
        <v>2024</v>
      </c>
      <c r="E129" s="2" t="s">
        <v>1510</v>
      </c>
      <c r="F129" s="6" t="n">
        <v>35473</v>
      </c>
      <c r="G129" s="1" t="n">
        <v>46</v>
      </c>
      <c r="H129" s="2" t="s">
        <v>1512</v>
      </c>
      <c r="I129" s="2" t="s">
        <v>904</v>
      </c>
      <c r="J129" s="2" t="s">
        <v>1823</v>
      </c>
      <c r="K129" s="2" t="s">
        <v>1778</v>
      </c>
      <c r="L129" s="2" t="s">
        <v>1779</v>
      </c>
      <c r="M129" s="6" t="n">
        <v>45415</v>
      </c>
      <c r="O129" s="2" t="s">
        <v>1766</v>
      </c>
    </row>
    <row r="130" customFormat="false" ht="18.7" hidden="false" customHeight="true" outlineLevel="0" collapsed="false">
      <c r="A130" s="1" t="n">
        <v>129</v>
      </c>
      <c r="B130" s="2" t="s">
        <v>1513</v>
      </c>
      <c r="C130" s="6" t="n">
        <v>45425</v>
      </c>
      <c r="D130" s="1" t="n">
        <v>2024</v>
      </c>
      <c r="E130" s="2" t="s">
        <v>1510</v>
      </c>
      <c r="F130" s="6" t="n">
        <v>35473</v>
      </c>
      <c r="G130" s="1" t="n">
        <v>46</v>
      </c>
      <c r="H130" s="2" t="s">
        <v>1512</v>
      </c>
      <c r="I130" s="2" t="s">
        <v>904</v>
      </c>
      <c r="J130" s="2" t="s">
        <v>1823</v>
      </c>
      <c r="K130" s="2" t="s">
        <v>1953</v>
      </c>
      <c r="L130" s="2" t="s">
        <v>1779</v>
      </c>
      <c r="M130" s="6" t="n">
        <v>45264</v>
      </c>
      <c r="O130" s="2" t="s">
        <v>1766</v>
      </c>
      <c r="Q130" s="2" t="s">
        <v>1765</v>
      </c>
      <c r="R130" s="6" t="n">
        <v>45264</v>
      </c>
      <c r="S130" s="2" t="s">
        <v>1766</v>
      </c>
    </row>
    <row r="131" customFormat="false" ht="18.7" hidden="false" customHeight="true" outlineLevel="0" collapsed="false">
      <c r="A131" s="1" t="n">
        <v>130</v>
      </c>
      <c r="B131" s="2" t="s">
        <v>1514</v>
      </c>
      <c r="C131" s="6" t="n">
        <v>45431</v>
      </c>
      <c r="D131" s="1" t="n">
        <v>2024</v>
      </c>
      <c r="E131" s="2" t="s">
        <v>1510</v>
      </c>
      <c r="F131" s="6" t="n">
        <v>35473</v>
      </c>
      <c r="G131" s="1" t="n">
        <v>46</v>
      </c>
      <c r="H131" s="2" t="s">
        <v>1512</v>
      </c>
      <c r="I131" s="2" t="s">
        <v>904</v>
      </c>
      <c r="J131" s="2" t="s">
        <v>1823</v>
      </c>
      <c r="K131" s="2" t="s">
        <v>1778</v>
      </c>
      <c r="L131" s="2" t="s">
        <v>1779</v>
      </c>
      <c r="M131" s="6" t="n">
        <v>45431</v>
      </c>
      <c r="O131" s="2" t="s">
        <v>1766</v>
      </c>
      <c r="Q131" s="2" t="s">
        <v>1765</v>
      </c>
      <c r="R131" s="6" t="n">
        <v>45431</v>
      </c>
      <c r="S131" s="2" t="s">
        <v>1766</v>
      </c>
    </row>
    <row r="132" customFormat="false" ht="18.7" hidden="false" customHeight="true" outlineLevel="0" collapsed="false">
      <c r="A132" s="1" t="n">
        <v>131</v>
      </c>
      <c r="B132" s="2" t="s">
        <v>1516</v>
      </c>
      <c r="C132" s="6" t="n">
        <v>45525</v>
      </c>
      <c r="D132" s="1" t="n">
        <v>2024</v>
      </c>
      <c r="E132" s="2" t="s">
        <v>1510</v>
      </c>
      <c r="F132" s="6" t="n">
        <v>35473</v>
      </c>
      <c r="G132" s="1" t="n">
        <v>46</v>
      </c>
      <c r="H132" s="2" t="s">
        <v>1512</v>
      </c>
      <c r="I132" s="2" t="s">
        <v>904</v>
      </c>
      <c r="J132" s="2" t="s">
        <v>1823</v>
      </c>
      <c r="K132" s="2" t="s">
        <v>1759</v>
      </c>
      <c r="L132" s="2" t="s">
        <v>1750</v>
      </c>
      <c r="M132" s="6" t="n">
        <v>45523</v>
      </c>
      <c r="O132" s="2" t="s">
        <v>1784</v>
      </c>
    </row>
    <row r="133" customFormat="false" ht="18.7" hidden="false" customHeight="true" outlineLevel="0" collapsed="false">
      <c r="A133" s="1" t="n">
        <v>132</v>
      </c>
      <c r="B133" s="2" t="s">
        <v>1517</v>
      </c>
      <c r="C133" s="6" t="n">
        <v>45525</v>
      </c>
      <c r="D133" s="1" t="n">
        <v>2024</v>
      </c>
      <c r="E133" s="2" t="s">
        <v>1518</v>
      </c>
      <c r="F133" s="6" t="n">
        <v>35473</v>
      </c>
      <c r="G133" s="1" t="n">
        <v>46</v>
      </c>
      <c r="H133" s="2" t="s">
        <v>1512</v>
      </c>
      <c r="I133" s="2" t="s">
        <v>904</v>
      </c>
      <c r="J133" s="2" t="s">
        <v>1823</v>
      </c>
      <c r="K133" s="2" t="s">
        <v>1825</v>
      </c>
      <c r="L133" s="2" t="s">
        <v>1826</v>
      </c>
      <c r="M133" s="6" t="n">
        <v>45524</v>
      </c>
      <c r="O133" s="2" t="s">
        <v>1749</v>
      </c>
    </row>
    <row r="134" customFormat="false" ht="18.7" hidden="false" customHeight="true" outlineLevel="0" collapsed="false">
      <c r="A134" s="1" t="n">
        <v>133</v>
      </c>
      <c r="B134" s="2" t="s">
        <v>1954</v>
      </c>
      <c r="C134" s="6" t="n">
        <v>44096</v>
      </c>
      <c r="D134" s="1" t="n">
        <v>2020</v>
      </c>
      <c r="E134" s="2" t="s">
        <v>1955</v>
      </c>
      <c r="F134" s="6" t="n">
        <v>37198</v>
      </c>
      <c r="G134" s="1" t="n">
        <v>49</v>
      </c>
      <c r="H134" s="2" t="s">
        <v>1956</v>
      </c>
      <c r="I134" s="2" t="s">
        <v>1957</v>
      </c>
      <c r="J134" s="2" t="s">
        <v>1850</v>
      </c>
      <c r="K134" s="2" t="s">
        <v>1767</v>
      </c>
      <c r="L134" s="2" t="s">
        <v>1768</v>
      </c>
      <c r="M134" s="6" t="n">
        <v>44093</v>
      </c>
      <c r="N134" s="2" t="s">
        <v>1775</v>
      </c>
      <c r="P134" s="2" t="s">
        <v>1776</v>
      </c>
    </row>
    <row r="135" customFormat="false" ht="18.7" hidden="false" customHeight="true" outlineLevel="0" collapsed="false">
      <c r="A135" s="1" t="n">
        <v>134</v>
      </c>
      <c r="B135" s="2" t="s">
        <v>1958</v>
      </c>
      <c r="C135" s="6" t="n">
        <v>44753</v>
      </c>
      <c r="D135" s="1" t="n">
        <v>2022</v>
      </c>
      <c r="E135" s="2" t="s">
        <v>1955</v>
      </c>
      <c r="F135" s="6" t="n">
        <v>37198</v>
      </c>
      <c r="G135" s="1" t="n">
        <v>49</v>
      </c>
      <c r="H135" s="2" t="s">
        <v>1956</v>
      </c>
      <c r="I135" s="2" t="s">
        <v>1957</v>
      </c>
      <c r="J135" s="2" t="s">
        <v>1757</v>
      </c>
      <c r="K135" s="2" t="s">
        <v>1778</v>
      </c>
      <c r="L135" s="2" t="s">
        <v>1779</v>
      </c>
      <c r="M135" s="6" t="n">
        <v>44753</v>
      </c>
      <c r="N135" s="2" t="s">
        <v>1758</v>
      </c>
      <c r="O135" s="2" t="s">
        <v>1766</v>
      </c>
    </row>
    <row r="136" customFormat="false" ht="18.7" hidden="false" customHeight="true" outlineLevel="0" collapsed="false">
      <c r="A136" s="1" t="n">
        <v>135</v>
      </c>
      <c r="B136" s="2" t="s">
        <v>1959</v>
      </c>
      <c r="C136" s="6" t="n">
        <v>44767</v>
      </c>
      <c r="D136" s="1" t="n">
        <v>2022</v>
      </c>
      <c r="E136" s="2" t="s">
        <v>1955</v>
      </c>
      <c r="F136" s="6" t="n">
        <v>37198</v>
      </c>
      <c r="G136" s="1" t="n">
        <v>49</v>
      </c>
      <c r="H136" s="2" t="s">
        <v>1956</v>
      </c>
      <c r="I136" s="2" t="s">
        <v>1957</v>
      </c>
      <c r="J136" s="2" t="s">
        <v>1757</v>
      </c>
      <c r="K136" s="2" t="s">
        <v>1767</v>
      </c>
      <c r="L136" s="2" t="s">
        <v>1768</v>
      </c>
      <c r="M136" s="6" t="n">
        <v>44701</v>
      </c>
      <c r="N136" s="2" t="s">
        <v>1758</v>
      </c>
      <c r="O136" s="2" t="s">
        <v>1749</v>
      </c>
    </row>
    <row r="137" customFormat="false" ht="18.7" hidden="false" customHeight="true" outlineLevel="0" collapsed="false">
      <c r="A137" s="1" t="n">
        <v>136</v>
      </c>
      <c r="B137" s="2" t="s">
        <v>1960</v>
      </c>
      <c r="C137" s="6" t="n">
        <v>44773</v>
      </c>
      <c r="D137" s="1" t="n">
        <v>2022</v>
      </c>
      <c r="E137" s="2" t="s">
        <v>1955</v>
      </c>
      <c r="F137" s="6" t="n">
        <v>37198</v>
      </c>
      <c r="G137" s="1" t="n">
        <v>49</v>
      </c>
      <c r="H137" s="2" t="s">
        <v>1956</v>
      </c>
      <c r="I137" s="2" t="s">
        <v>1957</v>
      </c>
      <c r="J137" s="2" t="s">
        <v>1757</v>
      </c>
      <c r="K137" s="2" t="s">
        <v>1778</v>
      </c>
      <c r="L137" s="2" t="s">
        <v>1779</v>
      </c>
      <c r="M137" s="6" t="n">
        <v>44773</v>
      </c>
      <c r="N137" s="2" t="s">
        <v>1890</v>
      </c>
      <c r="P137" s="2" t="s">
        <v>1904</v>
      </c>
    </row>
    <row r="138" customFormat="false" ht="18.7" hidden="false" customHeight="true" outlineLevel="0" collapsed="false">
      <c r="A138" s="1" t="n">
        <v>137</v>
      </c>
      <c r="B138" s="8" t="s">
        <v>1961</v>
      </c>
      <c r="C138" s="9" t="n">
        <v>44873</v>
      </c>
      <c r="D138" s="10" t="n">
        <v>2022</v>
      </c>
      <c r="E138" s="8" t="s">
        <v>1955</v>
      </c>
      <c r="F138" s="9" t="n">
        <v>37198</v>
      </c>
      <c r="G138" s="1" t="n">
        <v>49</v>
      </c>
      <c r="H138" s="8" t="s">
        <v>1956</v>
      </c>
      <c r="I138" s="8" t="s">
        <v>1957</v>
      </c>
      <c r="J138" s="8" t="s">
        <v>1757</v>
      </c>
      <c r="K138" s="2" t="s">
        <v>1754</v>
      </c>
      <c r="L138" s="2" t="s">
        <v>1750</v>
      </c>
      <c r="M138" s="6" t="n">
        <v>44766</v>
      </c>
      <c r="N138" s="2" t="s">
        <v>1758</v>
      </c>
      <c r="O138" s="2" t="s">
        <v>1784</v>
      </c>
      <c r="Q138" s="2" t="s">
        <v>1779</v>
      </c>
      <c r="R138" s="6" t="n">
        <v>44766</v>
      </c>
      <c r="S138" s="2" t="s">
        <v>1766</v>
      </c>
    </row>
    <row r="139" customFormat="false" ht="18.7" hidden="false" customHeight="true" outlineLevel="0" collapsed="false">
      <c r="A139" s="1" t="n">
        <v>138</v>
      </c>
      <c r="B139" s="2" t="s">
        <v>1962</v>
      </c>
      <c r="C139" s="6" t="n">
        <v>44883</v>
      </c>
      <c r="D139" s="1" t="n">
        <v>2022</v>
      </c>
      <c r="E139" s="2" t="s">
        <v>1963</v>
      </c>
      <c r="F139" s="6" t="n">
        <v>37198</v>
      </c>
      <c r="G139" s="1" t="n">
        <v>49</v>
      </c>
      <c r="H139" s="2" t="s">
        <v>1956</v>
      </c>
      <c r="I139" s="2" t="s">
        <v>1957</v>
      </c>
      <c r="J139" s="2" t="s">
        <v>1757</v>
      </c>
      <c r="K139" s="2" t="s">
        <v>1778</v>
      </c>
      <c r="L139" s="2" t="s">
        <v>1779</v>
      </c>
      <c r="M139" s="6" t="n">
        <v>44877</v>
      </c>
      <c r="N139" s="2" t="s">
        <v>1758</v>
      </c>
      <c r="O139" s="2" t="s">
        <v>1766</v>
      </c>
    </row>
    <row r="140" customFormat="false" ht="18.7" hidden="false" customHeight="true" outlineLevel="0" collapsed="false">
      <c r="A140" s="1" t="n">
        <v>139</v>
      </c>
      <c r="B140" s="2" t="s">
        <v>1964</v>
      </c>
      <c r="C140" s="6" t="n">
        <v>44908</v>
      </c>
      <c r="D140" s="1" t="n">
        <v>2022</v>
      </c>
      <c r="E140" s="2" t="s">
        <v>1963</v>
      </c>
      <c r="F140" s="6" t="n">
        <v>37198</v>
      </c>
      <c r="G140" s="1" t="n">
        <v>49</v>
      </c>
      <c r="H140" s="2" t="s">
        <v>1956</v>
      </c>
      <c r="I140" s="2" t="s">
        <v>1957</v>
      </c>
      <c r="J140" s="2" t="s">
        <v>1757</v>
      </c>
      <c r="K140" s="2" t="s">
        <v>1778</v>
      </c>
      <c r="L140" s="2" t="s">
        <v>1779</v>
      </c>
      <c r="M140" s="6" t="n">
        <v>44907</v>
      </c>
      <c r="N140" s="2" t="s">
        <v>1758</v>
      </c>
      <c r="O140" s="2" t="s">
        <v>1766</v>
      </c>
    </row>
    <row r="141" customFormat="false" ht="18.7" hidden="false" customHeight="true" outlineLevel="0" collapsed="false">
      <c r="A141" s="1" t="n">
        <v>140</v>
      </c>
      <c r="B141" s="2" t="s">
        <v>1965</v>
      </c>
      <c r="C141" s="6" t="n">
        <v>44929</v>
      </c>
      <c r="D141" s="1" t="n">
        <v>2023</v>
      </c>
      <c r="E141" s="2" t="s">
        <v>1955</v>
      </c>
      <c r="F141" s="6" t="n">
        <v>37198</v>
      </c>
      <c r="G141" s="1" t="n">
        <v>49</v>
      </c>
      <c r="H141" s="2" t="s">
        <v>1956</v>
      </c>
      <c r="I141" s="2" t="s">
        <v>1957</v>
      </c>
      <c r="J141" s="2" t="s">
        <v>1757</v>
      </c>
      <c r="K141" s="2" t="s">
        <v>1966</v>
      </c>
      <c r="L141" s="2" t="s">
        <v>1779</v>
      </c>
      <c r="M141" s="6" t="n">
        <v>44925</v>
      </c>
      <c r="N141" s="2" t="s">
        <v>1758</v>
      </c>
      <c r="O141" s="2" t="s">
        <v>1784</v>
      </c>
    </row>
    <row r="142" customFormat="false" ht="18.7" hidden="false" customHeight="true" outlineLevel="0" collapsed="false">
      <c r="A142" s="1" t="n">
        <v>141</v>
      </c>
      <c r="B142" s="2" t="s">
        <v>1967</v>
      </c>
      <c r="C142" s="6" t="n">
        <v>44964</v>
      </c>
      <c r="D142" s="1" t="n">
        <v>2023</v>
      </c>
      <c r="E142" s="2" t="s">
        <v>1955</v>
      </c>
      <c r="F142" s="6" t="n">
        <v>37198</v>
      </c>
      <c r="G142" s="1" t="n">
        <v>49</v>
      </c>
      <c r="H142" s="2" t="s">
        <v>1956</v>
      </c>
      <c r="J142" s="2" t="s">
        <v>1757</v>
      </c>
      <c r="K142" s="2" t="s">
        <v>1778</v>
      </c>
      <c r="L142" s="2" t="s">
        <v>1779</v>
      </c>
      <c r="M142" s="6" t="n">
        <v>44964</v>
      </c>
      <c r="N142" s="2" t="s">
        <v>1758</v>
      </c>
      <c r="O142" s="2" t="s">
        <v>1766</v>
      </c>
    </row>
    <row r="143" customFormat="false" ht="18.7" hidden="false" customHeight="true" outlineLevel="0" collapsed="false">
      <c r="A143" s="1" t="n">
        <v>142</v>
      </c>
      <c r="B143" s="2" t="s">
        <v>1968</v>
      </c>
      <c r="C143" s="6" t="n">
        <v>44000</v>
      </c>
      <c r="D143" s="1" t="n">
        <v>2020</v>
      </c>
      <c r="E143" s="2" t="s">
        <v>1596</v>
      </c>
      <c r="F143" s="6" t="n">
        <v>33478</v>
      </c>
      <c r="G143" s="1" t="n">
        <v>50</v>
      </c>
      <c r="H143" s="2" t="s">
        <v>1598</v>
      </c>
      <c r="I143" s="2" t="s">
        <v>1196</v>
      </c>
      <c r="J143" s="2" t="s">
        <v>1757</v>
      </c>
      <c r="K143" s="2" t="s">
        <v>1969</v>
      </c>
      <c r="L143" s="2" t="s">
        <v>1970</v>
      </c>
      <c r="M143" s="6" t="n">
        <v>43999</v>
      </c>
      <c r="N143" s="2" t="s">
        <v>1775</v>
      </c>
      <c r="P143" s="2" t="s">
        <v>1971</v>
      </c>
    </row>
    <row r="144" customFormat="false" ht="18.7" hidden="false" customHeight="true" outlineLevel="0" collapsed="false">
      <c r="A144" s="1" t="n">
        <v>143</v>
      </c>
      <c r="B144" s="2" t="s">
        <v>1972</v>
      </c>
      <c r="C144" s="6" t="n">
        <v>44074</v>
      </c>
      <c r="D144" s="1" t="n">
        <v>2020</v>
      </c>
      <c r="E144" s="2" t="s">
        <v>1596</v>
      </c>
      <c r="F144" s="6" t="n">
        <v>33478</v>
      </c>
      <c r="G144" s="1" t="n">
        <v>50</v>
      </c>
      <c r="H144" s="2" t="s">
        <v>1598</v>
      </c>
      <c r="I144" s="2" t="s">
        <v>1196</v>
      </c>
      <c r="J144" s="2" t="s">
        <v>1757</v>
      </c>
      <c r="K144" s="2" t="s">
        <v>1969</v>
      </c>
      <c r="L144" s="2" t="s">
        <v>1970</v>
      </c>
      <c r="M144" s="6" t="n">
        <v>44073</v>
      </c>
      <c r="N144" s="2" t="s">
        <v>1775</v>
      </c>
      <c r="P144" s="2" t="s">
        <v>1776</v>
      </c>
    </row>
    <row r="145" customFormat="false" ht="18.7" hidden="false" customHeight="true" outlineLevel="0" collapsed="false">
      <c r="A145" s="1" t="n">
        <v>144</v>
      </c>
      <c r="B145" s="2" t="s">
        <v>1698</v>
      </c>
      <c r="C145" s="6" t="n">
        <v>44505</v>
      </c>
      <c r="D145" s="1" t="n">
        <v>2021</v>
      </c>
      <c r="E145" s="2" t="s">
        <v>1596</v>
      </c>
      <c r="F145" s="6" t="n">
        <v>33478</v>
      </c>
      <c r="G145" s="1" t="n">
        <v>50</v>
      </c>
      <c r="H145" s="2" t="s">
        <v>1598</v>
      </c>
      <c r="I145" s="2" t="s">
        <v>1454</v>
      </c>
      <c r="J145" s="2" t="s">
        <v>1746</v>
      </c>
      <c r="K145" s="2" t="s">
        <v>1918</v>
      </c>
      <c r="L145" s="2" t="s">
        <v>1919</v>
      </c>
      <c r="M145" s="6" t="n">
        <v>44443</v>
      </c>
      <c r="O145" s="2" t="s">
        <v>1749</v>
      </c>
    </row>
    <row r="146" customFormat="false" ht="18.7" hidden="false" customHeight="true" outlineLevel="0" collapsed="false">
      <c r="A146" s="1" t="n">
        <v>145</v>
      </c>
      <c r="B146" s="2" t="s">
        <v>1973</v>
      </c>
      <c r="C146" s="6" t="n">
        <v>44910</v>
      </c>
      <c r="D146" s="1" t="n">
        <v>2022</v>
      </c>
      <c r="E146" s="2" t="s">
        <v>1596</v>
      </c>
      <c r="F146" s="6" t="n">
        <v>33478</v>
      </c>
      <c r="G146" s="1" t="n">
        <v>50</v>
      </c>
      <c r="H146" s="2" t="s">
        <v>1598</v>
      </c>
      <c r="I146" s="2" t="s">
        <v>927</v>
      </c>
      <c r="J146" s="2" t="s">
        <v>1757</v>
      </c>
      <c r="K146" s="2" t="s">
        <v>1778</v>
      </c>
      <c r="L146" s="2" t="s">
        <v>1779</v>
      </c>
      <c r="M146" s="6" t="n">
        <v>44910</v>
      </c>
      <c r="N146" s="2" t="s">
        <v>1758</v>
      </c>
      <c r="O146" s="2" t="s">
        <v>1766</v>
      </c>
    </row>
    <row r="147" customFormat="false" ht="18.7" hidden="false" customHeight="true" outlineLevel="0" collapsed="false">
      <c r="A147" s="1" t="n">
        <v>146</v>
      </c>
      <c r="B147" s="2" t="s">
        <v>1974</v>
      </c>
      <c r="C147" s="6" t="n">
        <v>45006</v>
      </c>
      <c r="D147" s="1" t="n">
        <v>2023</v>
      </c>
      <c r="E147" s="2" t="s">
        <v>1596</v>
      </c>
      <c r="F147" s="6" t="n">
        <v>33478</v>
      </c>
      <c r="G147" s="1" t="n">
        <v>50</v>
      </c>
      <c r="H147" s="2" t="s">
        <v>1598</v>
      </c>
      <c r="I147" s="2" t="s">
        <v>927</v>
      </c>
      <c r="J147" s="2" t="s">
        <v>1757</v>
      </c>
      <c r="K147" s="2" t="s">
        <v>1831</v>
      </c>
      <c r="L147" s="2" t="s">
        <v>1765</v>
      </c>
      <c r="M147" s="6" t="n">
        <v>45006</v>
      </c>
      <c r="N147" s="2" t="s">
        <v>1758</v>
      </c>
      <c r="O147" s="2" t="s">
        <v>1766</v>
      </c>
      <c r="Q147" s="2" t="s">
        <v>1975</v>
      </c>
      <c r="R147" s="6" t="n">
        <v>45006</v>
      </c>
      <c r="S147" s="2" t="s">
        <v>1766</v>
      </c>
    </row>
    <row r="148" customFormat="false" ht="18.7" hidden="false" customHeight="true" outlineLevel="0" collapsed="false">
      <c r="A148" s="1" t="n">
        <v>147</v>
      </c>
      <c r="B148" s="8" t="s">
        <v>1700</v>
      </c>
      <c r="C148" s="9" t="n">
        <v>45042</v>
      </c>
      <c r="D148" s="10" t="n">
        <v>2023</v>
      </c>
      <c r="E148" s="8" t="s">
        <v>1596</v>
      </c>
      <c r="F148" s="9" t="n">
        <v>33478</v>
      </c>
      <c r="G148" s="1" t="n">
        <v>50</v>
      </c>
      <c r="H148" s="8" t="s">
        <v>1598</v>
      </c>
      <c r="I148" s="8" t="s">
        <v>927</v>
      </c>
      <c r="J148" s="8" t="s">
        <v>1746</v>
      </c>
      <c r="K148" s="2" t="s">
        <v>1769</v>
      </c>
      <c r="L148" s="2" t="s">
        <v>1770</v>
      </c>
      <c r="M148" s="6" t="n">
        <v>45040</v>
      </c>
      <c r="O148" s="2" t="s">
        <v>1749</v>
      </c>
    </row>
    <row r="149" customFormat="false" ht="18.7" hidden="false" customHeight="true" outlineLevel="0" collapsed="false">
      <c r="A149" s="1" t="n">
        <v>148</v>
      </c>
      <c r="B149" s="2" t="s">
        <v>1976</v>
      </c>
      <c r="C149" s="6" t="n">
        <v>45104</v>
      </c>
      <c r="D149" s="1" t="n">
        <v>2023</v>
      </c>
      <c r="E149" s="2" t="s">
        <v>1596</v>
      </c>
      <c r="F149" s="6" t="n">
        <v>33478</v>
      </c>
      <c r="G149" s="1" t="n">
        <v>50</v>
      </c>
      <c r="H149" s="2" t="s">
        <v>1598</v>
      </c>
      <c r="J149" s="2" t="s">
        <v>1757</v>
      </c>
      <c r="K149" s="2" t="s">
        <v>1778</v>
      </c>
      <c r="L149" s="2" t="s">
        <v>1779</v>
      </c>
      <c r="M149" s="6" t="n">
        <v>45100</v>
      </c>
      <c r="N149" s="2" t="s">
        <v>1758</v>
      </c>
      <c r="O149" s="2" t="s">
        <v>1766</v>
      </c>
    </row>
    <row r="150" customFormat="false" ht="18.7" hidden="false" customHeight="true" outlineLevel="0" collapsed="false">
      <c r="A150" s="1" t="n">
        <v>149</v>
      </c>
      <c r="B150" s="2" t="s">
        <v>1701</v>
      </c>
      <c r="C150" s="6" t="n">
        <v>45552</v>
      </c>
      <c r="D150" s="1" t="n">
        <v>2024</v>
      </c>
      <c r="E150" s="2" t="s">
        <v>1596</v>
      </c>
      <c r="F150" s="6" t="n">
        <v>33478</v>
      </c>
      <c r="G150" s="1" t="n">
        <v>50</v>
      </c>
      <c r="H150" s="2" t="s">
        <v>1598</v>
      </c>
      <c r="I150" s="2" t="s">
        <v>1454</v>
      </c>
      <c r="J150" s="2" t="s">
        <v>1746</v>
      </c>
      <c r="K150" s="2" t="s">
        <v>1977</v>
      </c>
      <c r="L150" s="2" t="s">
        <v>1978</v>
      </c>
      <c r="M150" s="6" t="n">
        <v>45550</v>
      </c>
      <c r="O150" s="2" t="s">
        <v>1749</v>
      </c>
      <c r="Q150" s="2" t="s">
        <v>1828</v>
      </c>
      <c r="R150" s="6" t="n">
        <v>45550</v>
      </c>
      <c r="S150" s="2" t="s">
        <v>1766</v>
      </c>
    </row>
    <row r="151" customFormat="false" ht="18.7" hidden="false" customHeight="true" outlineLevel="0" collapsed="false">
      <c r="A151" s="1" t="n">
        <v>150</v>
      </c>
      <c r="B151" s="2" t="s">
        <v>1595</v>
      </c>
      <c r="C151" s="6" t="n">
        <v>45770</v>
      </c>
      <c r="D151" s="1" t="n">
        <v>2025</v>
      </c>
      <c r="E151" s="2" t="s">
        <v>1596</v>
      </c>
      <c r="F151" s="6" t="n">
        <v>33478</v>
      </c>
      <c r="G151" s="1" t="n">
        <v>50</v>
      </c>
      <c r="H151" s="2" t="s">
        <v>1598</v>
      </c>
      <c r="I151" s="2" t="s">
        <v>1454</v>
      </c>
      <c r="J151" s="2" t="s">
        <v>1823</v>
      </c>
      <c r="K151" s="2" t="s">
        <v>1979</v>
      </c>
      <c r="L151" s="2" t="s">
        <v>1980</v>
      </c>
      <c r="M151" s="6" t="n">
        <v>45525</v>
      </c>
      <c r="O151" s="2" t="s">
        <v>1749</v>
      </c>
    </row>
    <row r="152" customFormat="false" ht="18.7" hidden="false" customHeight="true" outlineLevel="0" collapsed="false">
      <c r="A152" s="1" t="n">
        <v>151</v>
      </c>
      <c r="B152" s="2" t="s">
        <v>1981</v>
      </c>
      <c r="C152" s="6" t="n">
        <v>44635</v>
      </c>
      <c r="D152" s="1" t="n">
        <v>2022</v>
      </c>
      <c r="E152" s="2" t="s">
        <v>1982</v>
      </c>
      <c r="F152" s="6" t="n">
        <v>35465</v>
      </c>
      <c r="G152" s="1" t="n">
        <v>66</v>
      </c>
      <c r="H152" s="2" t="s">
        <v>1983</v>
      </c>
      <c r="I152" s="2" t="s">
        <v>950</v>
      </c>
      <c r="J152" s="2" t="s">
        <v>1757</v>
      </c>
      <c r="K152" s="2" t="s">
        <v>1764</v>
      </c>
      <c r="L152" s="2" t="s">
        <v>1765</v>
      </c>
      <c r="M152" s="6" t="n">
        <v>44634</v>
      </c>
      <c r="N152" s="2" t="s">
        <v>1775</v>
      </c>
      <c r="P152" s="2" t="s">
        <v>1904</v>
      </c>
    </row>
    <row r="153" customFormat="false" ht="18.7" hidden="false" customHeight="true" outlineLevel="0" collapsed="false">
      <c r="A153" s="1" t="n">
        <v>152</v>
      </c>
      <c r="B153" s="2" t="s">
        <v>1984</v>
      </c>
      <c r="C153" s="6" t="n">
        <v>44721</v>
      </c>
      <c r="D153" s="1" t="n">
        <v>2022</v>
      </c>
      <c r="E153" s="2" t="s">
        <v>1982</v>
      </c>
      <c r="F153" s="6" t="n">
        <v>35465</v>
      </c>
      <c r="G153" s="1" t="n">
        <v>66</v>
      </c>
      <c r="H153" s="2" t="s">
        <v>1983</v>
      </c>
      <c r="I153" s="2" t="s">
        <v>950</v>
      </c>
      <c r="J153" s="2" t="s">
        <v>1757</v>
      </c>
      <c r="K153" s="2" t="s">
        <v>1778</v>
      </c>
      <c r="L153" s="2" t="s">
        <v>1779</v>
      </c>
      <c r="M153" s="6" t="n">
        <v>44721</v>
      </c>
      <c r="N153" s="2" t="s">
        <v>1758</v>
      </c>
      <c r="O153" s="2" t="s">
        <v>1766</v>
      </c>
      <c r="Q153" s="2" t="s">
        <v>1854</v>
      </c>
      <c r="R153" s="6" t="n">
        <v>44721</v>
      </c>
      <c r="S153" s="2" t="s">
        <v>1855</v>
      </c>
    </row>
    <row r="154" customFormat="false" ht="18.7" hidden="false" customHeight="true" outlineLevel="0" collapsed="false">
      <c r="A154" s="1" t="n">
        <v>153</v>
      </c>
      <c r="B154" s="2" t="s">
        <v>1985</v>
      </c>
      <c r="C154" s="6" t="n">
        <v>44812</v>
      </c>
      <c r="D154" s="1" t="n">
        <v>2022</v>
      </c>
      <c r="E154" s="2" t="s">
        <v>1982</v>
      </c>
      <c r="F154" s="6" t="n">
        <v>35465</v>
      </c>
      <c r="G154" s="1" t="n">
        <v>66</v>
      </c>
      <c r="H154" s="2" t="s">
        <v>1983</v>
      </c>
      <c r="I154" s="2" t="s">
        <v>950</v>
      </c>
      <c r="J154" s="2" t="s">
        <v>1757</v>
      </c>
      <c r="K154" s="2" t="s">
        <v>1764</v>
      </c>
      <c r="L154" s="2" t="s">
        <v>1765</v>
      </c>
      <c r="M154" s="6" t="n">
        <v>44790</v>
      </c>
      <c r="N154" s="2" t="s">
        <v>1758</v>
      </c>
      <c r="O154" s="2" t="s">
        <v>1766</v>
      </c>
    </row>
    <row r="155" customFormat="false" ht="18.7" hidden="false" customHeight="true" outlineLevel="0" collapsed="false">
      <c r="A155" s="1" t="n">
        <v>154</v>
      </c>
      <c r="B155" s="2" t="s">
        <v>1986</v>
      </c>
      <c r="C155" s="6" t="n">
        <v>44816</v>
      </c>
      <c r="D155" s="1" t="n">
        <v>2022</v>
      </c>
      <c r="E155" s="2" t="s">
        <v>1982</v>
      </c>
      <c r="F155" s="6" t="n">
        <v>35465</v>
      </c>
      <c r="G155" s="1" t="n">
        <v>66</v>
      </c>
      <c r="H155" s="2" t="s">
        <v>1983</v>
      </c>
      <c r="I155" s="2" t="s">
        <v>950</v>
      </c>
      <c r="J155" s="2" t="s">
        <v>1757</v>
      </c>
      <c r="K155" s="2" t="s">
        <v>1778</v>
      </c>
      <c r="L155" s="2" t="s">
        <v>1779</v>
      </c>
      <c r="M155" s="6" t="n">
        <v>44816</v>
      </c>
      <c r="N155" s="2" t="s">
        <v>1775</v>
      </c>
      <c r="P155" s="2" t="s">
        <v>1904</v>
      </c>
      <c r="Q155" s="2" t="s">
        <v>1783</v>
      </c>
      <c r="R155" s="6" t="n">
        <v>44816</v>
      </c>
      <c r="S155" s="2" t="s">
        <v>1784</v>
      </c>
    </row>
    <row r="156" customFormat="false" ht="18.7" hidden="false" customHeight="true" outlineLevel="0" collapsed="false">
      <c r="A156" s="1" t="n">
        <v>155</v>
      </c>
      <c r="B156" s="8" t="s">
        <v>1987</v>
      </c>
      <c r="C156" s="9" t="n">
        <v>44817</v>
      </c>
      <c r="D156" s="10" t="n">
        <v>2022</v>
      </c>
      <c r="E156" s="8" t="s">
        <v>1982</v>
      </c>
      <c r="F156" s="9" t="n">
        <v>35465</v>
      </c>
      <c r="G156" s="1" t="n">
        <v>66</v>
      </c>
      <c r="H156" s="8" t="s">
        <v>1983</v>
      </c>
      <c r="I156" s="8" t="s">
        <v>1957</v>
      </c>
      <c r="J156" s="8" t="s">
        <v>1746</v>
      </c>
      <c r="K156" s="2" t="s">
        <v>1754</v>
      </c>
      <c r="L156" s="2" t="s">
        <v>1750</v>
      </c>
      <c r="M156" s="6" t="n">
        <v>44646</v>
      </c>
      <c r="N156" s="2" t="s">
        <v>1775</v>
      </c>
      <c r="P156" s="2" t="s">
        <v>1776</v>
      </c>
      <c r="Q156" s="2" t="s">
        <v>1988</v>
      </c>
      <c r="R156" s="6" t="n">
        <v>44646</v>
      </c>
      <c r="S156" s="2" t="s">
        <v>1766</v>
      </c>
    </row>
    <row r="157" customFormat="false" ht="18.7" hidden="false" customHeight="true" outlineLevel="0" collapsed="false">
      <c r="A157" s="1" t="n">
        <v>156</v>
      </c>
      <c r="B157" s="2" t="s">
        <v>1989</v>
      </c>
      <c r="C157" s="6" t="n">
        <v>44840</v>
      </c>
      <c r="D157" s="1" t="n">
        <v>2022</v>
      </c>
      <c r="E157" s="2" t="s">
        <v>1982</v>
      </c>
      <c r="F157" s="6" t="n">
        <v>35465</v>
      </c>
      <c r="G157" s="1" t="n">
        <v>66</v>
      </c>
      <c r="H157" s="2" t="s">
        <v>1983</v>
      </c>
      <c r="I157" s="2" t="s">
        <v>950</v>
      </c>
      <c r="J157" s="2" t="s">
        <v>1757</v>
      </c>
      <c r="K157" s="2" t="s">
        <v>1778</v>
      </c>
      <c r="L157" s="2" t="s">
        <v>1779</v>
      </c>
      <c r="M157" s="6" t="n">
        <v>44671</v>
      </c>
      <c r="N157" s="2" t="s">
        <v>1758</v>
      </c>
      <c r="O157" s="2" t="s">
        <v>1766</v>
      </c>
    </row>
    <row r="158" customFormat="false" ht="18.7" hidden="false" customHeight="true" outlineLevel="0" collapsed="false">
      <c r="A158" s="1" t="n">
        <v>157</v>
      </c>
      <c r="B158" s="2" t="s">
        <v>1990</v>
      </c>
      <c r="C158" s="6" t="n">
        <v>44854</v>
      </c>
      <c r="D158" s="1" t="n">
        <v>2022</v>
      </c>
      <c r="E158" s="2" t="s">
        <v>1982</v>
      </c>
      <c r="F158" s="6" t="n">
        <v>35465</v>
      </c>
      <c r="G158" s="1" t="n">
        <v>66</v>
      </c>
      <c r="H158" s="2" t="s">
        <v>1983</v>
      </c>
      <c r="I158" s="2" t="s">
        <v>950</v>
      </c>
      <c r="J158" s="2" t="s">
        <v>1757</v>
      </c>
      <c r="K158" s="2" t="s">
        <v>1778</v>
      </c>
      <c r="L158" s="2" t="s">
        <v>1779</v>
      </c>
      <c r="M158" s="6" t="n">
        <v>44854</v>
      </c>
      <c r="N158" s="2" t="s">
        <v>1758</v>
      </c>
      <c r="O158" s="2" t="s">
        <v>1766</v>
      </c>
    </row>
    <row r="159" customFormat="false" ht="18.7" hidden="false" customHeight="true" outlineLevel="0" collapsed="false">
      <c r="A159" s="1" t="n">
        <v>158</v>
      </c>
      <c r="B159" s="2" t="s">
        <v>1991</v>
      </c>
      <c r="C159" s="6" t="n">
        <v>44972</v>
      </c>
      <c r="D159" s="1" t="n">
        <v>2023</v>
      </c>
      <c r="E159" s="2" t="s">
        <v>1982</v>
      </c>
      <c r="F159" s="6" t="n">
        <v>35465</v>
      </c>
      <c r="G159" s="1" t="n">
        <v>66</v>
      </c>
      <c r="H159" s="2" t="s">
        <v>1983</v>
      </c>
      <c r="I159" s="2" t="s">
        <v>950</v>
      </c>
      <c r="J159" s="2" t="s">
        <v>1757</v>
      </c>
      <c r="K159" s="2" t="s">
        <v>1782</v>
      </c>
      <c r="L159" s="2" t="s">
        <v>1783</v>
      </c>
      <c r="M159" s="6" t="n">
        <v>44882</v>
      </c>
      <c r="N159" s="2" t="s">
        <v>1758</v>
      </c>
      <c r="O159" s="2" t="s">
        <v>1784</v>
      </c>
      <c r="Q159" s="2" t="s">
        <v>1779</v>
      </c>
      <c r="R159" s="6" t="n">
        <v>44882</v>
      </c>
      <c r="S159" s="2" t="s">
        <v>1766</v>
      </c>
    </row>
    <row r="160" customFormat="false" ht="18.7" hidden="false" customHeight="true" outlineLevel="0" collapsed="false">
      <c r="A160" s="1" t="n">
        <v>159</v>
      </c>
      <c r="B160" s="2" t="s">
        <v>1992</v>
      </c>
      <c r="C160" s="6" t="n">
        <v>43731</v>
      </c>
      <c r="D160" s="1" t="n">
        <v>2019</v>
      </c>
      <c r="E160" s="2" t="s">
        <v>1993</v>
      </c>
      <c r="F160" s="6" t="n">
        <v>33108</v>
      </c>
      <c r="G160" s="1" t="n">
        <v>68</v>
      </c>
      <c r="H160" s="2" t="s">
        <v>1994</v>
      </c>
      <c r="J160" s="2" t="s">
        <v>1757</v>
      </c>
      <c r="K160" s="2" t="s">
        <v>1995</v>
      </c>
      <c r="L160" s="2" t="s">
        <v>1996</v>
      </c>
      <c r="M160" s="6" t="n">
        <v>43729</v>
      </c>
      <c r="N160" s="2" t="s">
        <v>1758</v>
      </c>
      <c r="O160" s="2" t="s">
        <v>1784</v>
      </c>
      <c r="Q160" s="2" t="s">
        <v>1997</v>
      </c>
      <c r="R160" s="6" t="n">
        <v>43729</v>
      </c>
    </row>
    <row r="161" customFormat="false" ht="18.7" hidden="false" customHeight="true" outlineLevel="0" collapsed="false">
      <c r="A161" s="1" t="n">
        <v>160</v>
      </c>
      <c r="B161" s="2" t="s">
        <v>1998</v>
      </c>
      <c r="C161" s="6" t="n">
        <v>43970</v>
      </c>
      <c r="D161" s="1" t="n">
        <v>2020</v>
      </c>
      <c r="E161" s="2" t="s">
        <v>1993</v>
      </c>
      <c r="F161" s="6" t="n">
        <v>33108</v>
      </c>
      <c r="G161" s="1" t="n">
        <v>68</v>
      </c>
      <c r="H161" s="2" t="s">
        <v>1994</v>
      </c>
      <c r="I161" s="2" t="s">
        <v>1840</v>
      </c>
      <c r="J161" s="2" t="s">
        <v>1757</v>
      </c>
      <c r="K161" s="2" t="s">
        <v>1999</v>
      </c>
      <c r="L161" s="2" t="s">
        <v>2000</v>
      </c>
      <c r="M161" s="6" t="n">
        <v>43897</v>
      </c>
      <c r="N161" s="2" t="s">
        <v>1758</v>
      </c>
      <c r="O161" s="2" t="s">
        <v>1766</v>
      </c>
      <c r="Q161" s="2" t="s">
        <v>2001</v>
      </c>
      <c r="R161" s="6" t="n">
        <v>43897</v>
      </c>
      <c r="S161" s="2" t="s">
        <v>1766</v>
      </c>
      <c r="T161" s="2" t="s">
        <v>1864</v>
      </c>
      <c r="U161" s="6" t="n">
        <v>43897</v>
      </c>
      <c r="V161" s="2" t="s">
        <v>1766</v>
      </c>
    </row>
    <row r="162" customFormat="false" ht="18.7" hidden="false" customHeight="true" outlineLevel="0" collapsed="false">
      <c r="A162" s="1" t="n">
        <v>161</v>
      </c>
      <c r="B162" s="2" t="s">
        <v>2002</v>
      </c>
      <c r="C162" s="6" t="n">
        <v>44270</v>
      </c>
      <c r="D162" s="1" t="n">
        <v>2021</v>
      </c>
      <c r="E162" s="2" t="s">
        <v>1993</v>
      </c>
      <c r="F162" s="6" t="n">
        <v>33108</v>
      </c>
      <c r="G162" s="1" t="n">
        <v>68</v>
      </c>
      <c r="H162" s="2" t="s">
        <v>1994</v>
      </c>
      <c r="J162" s="2" t="s">
        <v>1757</v>
      </c>
      <c r="K162" s="2" t="s">
        <v>2003</v>
      </c>
      <c r="L162" s="2" t="s">
        <v>1750</v>
      </c>
      <c r="M162" s="6" t="n">
        <v>44172</v>
      </c>
      <c r="N162" s="2" t="s">
        <v>1890</v>
      </c>
      <c r="O162" s="2" t="s">
        <v>1784</v>
      </c>
    </row>
    <row r="163" customFormat="false" ht="18.7" hidden="false" customHeight="true" outlineLevel="0" collapsed="false">
      <c r="A163" s="1" t="n">
        <v>162</v>
      </c>
      <c r="B163" s="2" t="s">
        <v>2004</v>
      </c>
      <c r="C163" s="6" t="n">
        <v>44351</v>
      </c>
      <c r="D163" s="1" t="n">
        <v>2021</v>
      </c>
      <c r="E163" s="2" t="s">
        <v>1993</v>
      </c>
      <c r="F163" s="6" t="n">
        <v>33108</v>
      </c>
      <c r="G163" s="1" t="n">
        <v>68</v>
      </c>
      <c r="H163" s="2" t="s">
        <v>1994</v>
      </c>
      <c r="J163" s="2" t="s">
        <v>1850</v>
      </c>
      <c r="K163" s="2" t="s">
        <v>2005</v>
      </c>
      <c r="L163" s="2" t="s">
        <v>1750</v>
      </c>
      <c r="M163" s="6" t="n">
        <v>44285</v>
      </c>
      <c r="N163" s="2" t="s">
        <v>1810</v>
      </c>
      <c r="O163" s="2" t="s">
        <v>1784</v>
      </c>
      <c r="Q163" s="2" t="s">
        <v>1779</v>
      </c>
      <c r="R163" s="6" t="n">
        <v>44285</v>
      </c>
      <c r="S163" s="2" t="s">
        <v>1784</v>
      </c>
    </row>
    <row r="164" customFormat="false" ht="18.7" hidden="false" customHeight="true" outlineLevel="0" collapsed="false">
      <c r="A164" s="1" t="n">
        <v>163</v>
      </c>
      <c r="B164" s="2" t="s">
        <v>2006</v>
      </c>
      <c r="C164" s="6" t="n">
        <v>44474</v>
      </c>
      <c r="D164" s="1" t="n">
        <v>2021</v>
      </c>
      <c r="E164" s="2" t="s">
        <v>1993</v>
      </c>
      <c r="F164" s="6" t="n">
        <v>33108</v>
      </c>
      <c r="G164" s="1" t="n">
        <v>68</v>
      </c>
      <c r="H164" s="2" t="s">
        <v>1994</v>
      </c>
      <c r="J164" s="2" t="s">
        <v>1757</v>
      </c>
      <c r="K164" s="2" t="s">
        <v>1778</v>
      </c>
      <c r="L164" s="2" t="s">
        <v>1779</v>
      </c>
      <c r="M164" s="6" t="n">
        <v>44474</v>
      </c>
      <c r="N164" s="2" t="s">
        <v>1758</v>
      </c>
      <c r="O164" s="2" t="s">
        <v>1766</v>
      </c>
    </row>
    <row r="165" customFormat="false" ht="18.7" hidden="false" customHeight="true" outlineLevel="0" collapsed="false">
      <c r="A165" s="1" t="n">
        <v>164</v>
      </c>
      <c r="B165" s="2" t="s">
        <v>2007</v>
      </c>
      <c r="C165" s="6" t="n">
        <v>44523</v>
      </c>
      <c r="D165" s="1" t="n">
        <v>2021</v>
      </c>
      <c r="E165" s="2" t="s">
        <v>1993</v>
      </c>
      <c r="F165" s="6" t="n">
        <v>33108</v>
      </c>
      <c r="G165" s="1" t="n">
        <v>68</v>
      </c>
      <c r="H165" s="2" t="s">
        <v>1994</v>
      </c>
      <c r="J165" s="2" t="s">
        <v>1757</v>
      </c>
      <c r="K165" s="2" t="s">
        <v>1778</v>
      </c>
      <c r="L165" s="2" t="s">
        <v>1779</v>
      </c>
      <c r="M165" s="6" t="n">
        <v>44479</v>
      </c>
      <c r="N165" s="2" t="s">
        <v>1758</v>
      </c>
      <c r="O165" s="2" t="s">
        <v>1766</v>
      </c>
    </row>
    <row r="166" customFormat="false" ht="18.7" hidden="false" customHeight="true" outlineLevel="0" collapsed="false">
      <c r="A166" s="1" t="n">
        <v>165</v>
      </c>
      <c r="B166" s="8" t="s">
        <v>2008</v>
      </c>
      <c r="C166" s="9" t="n">
        <v>44602</v>
      </c>
      <c r="D166" s="10" t="n">
        <v>2022</v>
      </c>
      <c r="E166" s="8" t="s">
        <v>1993</v>
      </c>
      <c r="F166" s="9" t="n">
        <v>33108</v>
      </c>
      <c r="G166" s="1" t="n">
        <v>68</v>
      </c>
      <c r="H166" s="8" t="s">
        <v>1994</v>
      </c>
      <c r="I166" s="8"/>
      <c r="J166" s="8" t="s">
        <v>1757</v>
      </c>
      <c r="K166" s="2" t="s">
        <v>2009</v>
      </c>
      <c r="L166" s="2" t="s">
        <v>1988</v>
      </c>
      <c r="M166" s="6" t="n">
        <v>44567</v>
      </c>
      <c r="N166" s="2" t="s">
        <v>1775</v>
      </c>
      <c r="P166" s="2" t="s">
        <v>1904</v>
      </c>
    </row>
    <row r="167" customFormat="false" ht="18.7" hidden="false" customHeight="true" outlineLevel="0" collapsed="false">
      <c r="A167" s="1" t="n">
        <v>166</v>
      </c>
      <c r="B167" s="2" t="s">
        <v>2010</v>
      </c>
      <c r="C167" s="6" t="n">
        <v>44656</v>
      </c>
      <c r="D167" s="1" t="n">
        <v>2022</v>
      </c>
      <c r="E167" s="2" t="s">
        <v>1993</v>
      </c>
      <c r="F167" s="6" t="n">
        <v>33108</v>
      </c>
      <c r="G167" s="1" t="n">
        <v>68</v>
      </c>
      <c r="H167" s="2" t="s">
        <v>1994</v>
      </c>
      <c r="I167" s="2" t="s">
        <v>1840</v>
      </c>
      <c r="J167" s="2" t="s">
        <v>1757</v>
      </c>
      <c r="K167" s="2" t="s">
        <v>1754</v>
      </c>
      <c r="L167" s="2" t="s">
        <v>1750</v>
      </c>
      <c r="M167" s="6" t="n">
        <v>44202</v>
      </c>
      <c r="N167" s="2" t="s">
        <v>1758</v>
      </c>
      <c r="O167" s="2" t="s">
        <v>1749</v>
      </c>
      <c r="Q167" s="2" t="s">
        <v>1779</v>
      </c>
      <c r="R167" s="6" t="n">
        <v>44202</v>
      </c>
    </row>
    <row r="168" customFormat="false" ht="18.7" hidden="false" customHeight="true" outlineLevel="0" collapsed="false">
      <c r="A168" s="1" t="n">
        <v>167</v>
      </c>
      <c r="B168" s="2" t="s">
        <v>2011</v>
      </c>
      <c r="C168" s="6" t="n">
        <v>44700</v>
      </c>
      <c r="D168" s="1" t="n">
        <v>2022</v>
      </c>
      <c r="E168" s="2" t="s">
        <v>2012</v>
      </c>
      <c r="F168" s="6" t="n">
        <v>27318</v>
      </c>
      <c r="G168" s="1" t="n">
        <v>69</v>
      </c>
      <c r="H168" s="2" t="s">
        <v>2013</v>
      </c>
      <c r="I168" s="2" t="s">
        <v>1804</v>
      </c>
      <c r="J168" s="2" t="s">
        <v>1757</v>
      </c>
      <c r="K168" s="2" t="s">
        <v>2014</v>
      </c>
      <c r="L168" s="2" t="s">
        <v>1864</v>
      </c>
      <c r="M168" s="6" t="n">
        <v>44700</v>
      </c>
      <c r="N168" s="2" t="s">
        <v>1758</v>
      </c>
      <c r="O168" s="2" t="s">
        <v>1766</v>
      </c>
      <c r="Q168" s="2" t="s">
        <v>1837</v>
      </c>
      <c r="R168" s="6" t="n">
        <v>44700</v>
      </c>
      <c r="S168" s="2" t="s">
        <v>1766</v>
      </c>
      <c r="T168" s="2" t="s">
        <v>1836</v>
      </c>
      <c r="U168" s="6" t="n">
        <v>44700</v>
      </c>
      <c r="V168" s="2" t="s">
        <v>1766</v>
      </c>
    </row>
    <row r="169" customFormat="false" ht="18.7" hidden="false" customHeight="true" outlineLevel="0" collapsed="false">
      <c r="A169" s="1" t="n">
        <v>168</v>
      </c>
      <c r="B169" s="2" t="s">
        <v>2015</v>
      </c>
      <c r="C169" s="6" t="n">
        <v>44720</v>
      </c>
      <c r="D169" s="1" t="n">
        <v>2022</v>
      </c>
      <c r="E169" s="2" t="s">
        <v>2012</v>
      </c>
      <c r="F169" s="6" t="n">
        <v>27318</v>
      </c>
      <c r="G169" s="1" t="n">
        <v>69</v>
      </c>
      <c r="H169" s="2" t="s">
        <v>2013</v>
      </c>
      <c r="I169" s="2" t="s">
        <v>1804</v>
      </c>
      <c r="J169" s="2" t="s">
        <v>1757</v>
      </c>
      <c r="K169" s="2" t="s">
        <v>1835</v>
      </c>
      <c r="L169" s="2" t="s">
        <v>1836</v>
      </c>
      <c r="M169" s="6" t="n">
        <v>44720</v>
      </c>
      <c r="N169" s="2" t="s">
        <v>1775</v>
      </c>
      <c r="P169" s="2" t="s">
        <v>1904</v>
      </c>
    </row>
    <row r="170" customFormat="false" ht="18.7" hidden="false" customHeight="true" outlineLevel="0" collapsed="false">
      <c r="A170" s="1" t="n">
        <v>169</v>
      </c>
      <c r="B170" s="2" t="s">
        <v>2016</v>
      </c>
      <c r="C170" s="6" t="n">
        <v>44803</v>
      </c>
      <c r="D170" s="1" t="n">
        <v>2022</v>
      </c>
      <c r="E170" s="2" t="s">
        <v>2017</v>
      </c>
      <c r="F170" s="6" t="n">
        <v>27318</v>
      </c>
      <c r="G170" s="1" t="n">
        <v>69</v>
      </c>
      <c r="H170" s="2" t="s">
        <v>2013</v>
      </c>
      <c r="I170" s="2" t="s">
        <v>1804</v>
      </c>
      <c r="J170" s="2" t="s">
        <v>1757</v>
      </c>
      <c r="K170" s="2" t="s">
        <v>1778</v>
      </c>
      <c r="L170" s="2" t="s">
        <v>1779</v>
      </c>
      <c r="M170" s="6" t="n">
        <v>44606</v>
      </c>
      <c r="N170" s="2" t="s">
        <v>1775</v>
      </c>
      <c r="P170" s="2" t="s">
        <v>1904</v>
      </c>
      <c r="Q170" s="2" t="s">
        <v>1765</v>
      </c>
      <c r="R170" s="6" t="n">
        <v>44606</v>
      </c>
      <c r="S170" s="2" t="s">
        <v>1766</v>
      </c>
    </row>
    <row r="171" customFormat="false" ht="18.7" hidden="false" customHeight="true" outlineLevel="0" collapsed="false">
      <c r="A171" s="1" t="n">
        <v>170</v>
      </c>
      <c r="B171" s="2" t="s">
        <v>2018</v>
      </c>
      <c r="C171" s="6" t="n">
        <v>44879</v>
      </c>
      <c r="D171" s="1" t="n">
        <v>2022</v>
      </c>
      <c r="E171" s="2" t="s">
        <v>2012</v>
      </c>
      <c r="F171" s="6" t="n">
        <v>27318</v>
      </c>
      <c r="G171" s="1" t="n">
        <v>69</v>
      </c>
      <c r="H171" s="2" t="s">
        <v>2013</v>
      </c>
      <c r="I171" s="2" t="s">
        <v>1804</v>
      </c>
      <c r="J171" s="2" t="s">
        <v>1757</v>
      </c>
      <c r="K171" s="2" t="s">
        <v>1778</v>
      </c>
      <c r="L171" s="2" t="s">
        <v>1779</v>
      </c>
      <c r="M171" s="6" t="n">
        <v>44879</v>
      </c>
      <c r="N171" s="2" t="s">
        <v>1758</v>
      </c>
      <c r="O171" s="2" t="s">
        <v>1766</v>
      </c>
    </row>
    <row r="172" customFormat="false" ht="18.7" hidden="false" customHeight="true" outlineLevel="0" collapsed="false">
      <c r="A172" s="1" t="n">
        <v>171</v>
      </c>
      <c r="B172" s="8" t="s">
        <v>2019</v>
      </c>
      <c r="C172" s="9" t="n">
        <v>44945</v>
      </c>
      <c r="D172" s="10" t="n">
        <v>2023</v>
      </c>
      <c r="E172" s="8" t="s">
        <v>2012</v>
      </c>
      <c r="F172" s="9" t="n">
        <v>27318</v>
      </c>
      <c r="G172" s="1" t="n">
        <v>69</v>
      </c>
      <c r="H172" s="8" t="s">
        <v>2013</v>
      </c>
      <c r="I172" s="8" t="s">
        <v>1804</v>
      </c>
      <c r="J172" s="8" t="s">
        <v>1757</v>
      </c>
      <c r="K172" s="2" t="s">
        <v>1778</v>
      </c>
      <c r="L172" s="2" t="s">
        <v>1779</v>
      </c>
      <c r="M172" s="6" t="n">
        <v>44944</v>
      </c>
      <c r="N172" s="2" t="s">
        <v>1758</v>
      </c>
      <c r="O172" s="2" t="s">
        <v>1766</v>
      </c>
      <c r="Q172" s="2" t="s">
        <v>1765</v>
      </c>
      <c r="R172" s="6" t="n">
        <v>44944</v>
      </c>
      <c r="S172" s="2" t="s">
        <v>1766</v>
      </c>
    </row>
    <row r="173" customFormat="false" ht="18.7" hidden="false" customHeight="true" outlineLevel="0" collapsed="false">
      <c r="A173" s="1" t="n">
        <v>172</v>
      </c>
      <c r="B173" s="2" t="s">
        <v>2020</v>
      </c>
      <c r="C173" s="6" t="n">
        <v>44948</v>
      </c>
      <c r="D173" s="1" t="n">
        <v>2023</v>
      </c>
      <c r="E173" s="2" t="s">
        <v>2012</v>
      </c>
      <c r="F173" s="6" t="n">
        <v>27318</v>
      </c>
      <c r="G173" s="1" t="n">
        <v>69</v>
      </c>
      <c r="H173" s="2" t="s">
        <v>2013</v>
      </c>
      <c r="I173" s="2" t="s">
        <v>1804</v>
      </c>
      <c r="J173" s="2" t="s">
        <v>1757</v>
      </c>
      <c r="K173" s="2" t="s">
        <v>1764</v>
      </c>
      <c r="L173" s="2" t="s">
        <v>1765</v>
      </c>
      <c r="M173" s="6" t="n">
        <v>44948</v>
      </c>
      <c r="N173" s="2" t="s">
        <v>1758</v>
      </c>
      <c r="O173" s="2" t="s">
        <v>1766</v>
      </c>
    </row>
    <row r="174" customFormat="false" ht="18.7" hidden="false" customHeight="true" outlineLevel="0" collapsed="false">
      <c r="A174" s="1" t="n">
        <v>173</v>
      </c>
      <c r="B174" s="2" t="s">
        <v>2021</v>
      </c>
      <c r="C174" s="6" t="n">
        <v>44951</v>
      </c>
      <c r="D174" s="1" t="n">
        <v>2023</v>
      </c>
      <c r="E174" s="2" t="s">
        <v>2012</v>
      </c>
      <c r="F174" s="6" t="n">
        <v>27318</v>
      </c>
      <c r="G174" s="1" t="n">
        <v>69</v>
      </c>
      <c r="H174" s="2" t="s">
        <v>2013</v>
      </c>
      <c r="I174" s="2" t="s">
        <v>1804</v>
      </c>
      <c r="J174" s="2" t="s">
        <v>1757</v>
      </c>
      <c r="K174" s="2" t="s">
        <v>1764</v>
      </c>
      <c r="L174" s="2" t="s">
        <v>1765</v>
      </c>
      <c r="M174" s="6" t="n">
        <v>44951</v>
      </c>
      <c r="N174" s="2" t="s">
        <v>1775</v>
      </c>
      <c r="P174" s="2" t="s">
        <v>1904</v>
      </c>
    </row>
    <row r="175" customFormat="false" ht="18.7" hidden="false" customHeight="true" outlineLevel="0" collapsed="false">
      <c r="A175" s="1" t="n">
        <v>174</v>
      </c>
      <c r="B175" s="2" t="s">
        <v>2022</v>
      </c>
      <c r="C175" s="6" t="n">
        <v>45079</v>
      </c>
      <c r="D175" s="1" t="n">
        <v>2023</v>
      </c>
      <c r="E175" s="2" t="s">
        <v>2012</v>
      </c>
      <c r="F175" s="6" t="n">
        <v>27318</v>
      </c>
      <c r="G175" s="1" t="n">
        <v>69</v>
      </c>
      <c r="H175" s="2" t="s">
        <v>2013</v>
      </c>
      <c r="I175" s="2" t="s">
        <v>1804</v>
      </c>
      <c r="J175" s="2" t="s">
        <v>1757</v>
      </c>
      <c r="K175" s="2" t="s">
        <v>1754</v>
      </c>
      <c r="L175" s="2" t="s">
        <v>1750</v>
      </c>
      <c r="M175" s="6" t="n">
        <v>44862</v>
      </c>
      <c r="N175" s="2" t="s">
        <v>1775</v>
      </c>
      <c r="P175" s="2" t="s">
        <v>2023</v>
      </c>
    </row>
    <row r="176" customFormat="false" ht="18.7" hidden="false" customHeight="true" outlineLevel="0" collapsed="false">
      <c r="A176" s="1" t="n">
        <v>175</v>
      </c>
      <c r="B176" s="2" t="s">
        <v>2024</v>
      </c>
      <c r="C176" s="6" t="n">
        <v>44673</v>
      </c>
      <c r="D176" s="1" t="n">
        <v>2022</v>
      </c>
      <c r="E176" s="2" t="s">
        <v>2025</v>
      </c>
      <c r="F176" s="6" t="n">
        <v>32804</v>
      </c>
      <c r="G176" s="1" t="n">
        <v>73</v>
      </c>
      <c r="H176" s="2" t="s">
        <v>2026</v>
      </c>
      <c r="I176" s="2" t="s">
        <v>927</v>
      </c>
      <c r="J176" s="2" t="s">
        <v>1757</v>
      </c>
      <c r="K176" s="2" t="s">
        <v>1778</v>
      </c>
      <c r="L176" s="2" t="s">
        <v>1779</v>
      </c>
      <c r="M176" s="6" t="n">
        <v>44671</v>
      </c>
      <c r="N176" s="2" t="s">
        <v>1775</v>
      </c>
      <c r="P176" s="2" t="s">
        <v>1904</v>
      </c>
    </row>
    <row r="177" customFormat="false" ht="18.7" hidden="false" customHeight="true" outlineLevel="0" collapsed="false">
      <c r="A177" s="1" t="n">
        <v>176</v>
      </c>
      <c r="B177" s="2" t="s">
        <v>2027</v>
      </c>
      <c r="C177" s="6" t="n">
        <v>44726</v>
      </c>
      <c r="D177" s="1" t="n">
        <v>2022</v>
      </c>
      <c r="E177" s="2" t="s">
        <v>2025</v>
      </c>
      <c r="F177" s="6" t="n">
        <v>32804</v>
      </c>
      <c r="G177" s="1" t="n">
        <v>73</v>
      </c>
      <c r="H177" s="2" t="s">
        <v>2026</v>
      </c>
      <c r="I177" s="2" t="s">
        <v>927</v>
      </c>
      <c r="J177" s="2" t="s">
        <v>1757</v>
      </c>
      <c r="K177" s="2" t="s">
        <v>1778</v>
      </c>
      <c r="L177" s="2" t="s">
        <v>1779</v>
      </c>
      <c r="M177" s="6" t="n">
        <v>44723</v>
      </c>
      <c r="N177" s="2" t="s">
        <v>1775</v>
      </c>
      <c r="P177" s="2" t="s">
        <v>1904</v>
      </c>
    </row>
    <row r="178" customFormat="false" ht="18.7" hidden="false" customHeight="true" outlineLevel="0" collapsed="false">
      <c r="A178" s="1" t="n">
        <v>177</v>
      </c>
      <c r="B178" s="2" t="s">
        <v>2028</v>
      </c>
      <c r="C178" s="6" t="n">
        <v>44732</v>
      </c>
      <c r="D178" s="1" t="n">
        <v>2022</v>
      </c>
      <c r="E178" s="2" t="s">
        <v>2025</v>
      </c>
      <c r="F178" s="6" t="n">
        <v>32804</v>
      </c>
      <c r="G178" s="1" t="n">
        <v>73</v>
      </c>
      <c r="H178" s="2" t="s">
        <v>2026</v>
      </c>
      <c r="I178" s="2" t="s">
        <v>927</v>
      </c>
      <c r="J178" s="2" t="s">
        <v>1757</v>
      </c>
      <c r="K178" s="2" t="s">
        <v>2029</v>
      </c>
      <c r="L178" s="2" t="s">
        <v>2030</v>
      </c>
      <c r="M178" s="6" t="n">
        <v>44732</v>
      </c>
      <c r="N178" s="2" t="s">
        <v>1758</v>
      </c>
      <c r="O178" s="2" t="s">
        <v>1766</v>
      </c>
      <c r="Q178" s="2" t="n">
        <v>223.235</v>
      </c>
      <c r="R178" s="6" t="n">
        <v>44732</v>
      </c>
      <c r="S178" s="2" t="s">
        <v>1766</v>
      </c>
    </row>
    <row r="179" customFormat="false" ht="18.7" hidden="false" customHeight="true" outlineLevel="0" collapsed="false">
      <c r="A179" s="1" t="n">
        <v>178</v>
      </c>
      <c r="B179" s="2" t="s">
        <v>2031</v>
      </c>
      <c r="C179" s="6" t="n">
        <v>44753</v>
      </c>
      <c r="D179" s="1" t="n">
        <v>2022</v>
      </c>
      <c r="E179" s="2" t="s">
        <v>2025</v>
      </c>
      <c r="F179" s="6" t="n">
        <v>32804</v>
      </c>
      <c r="G179" s="1" t="n">
        <v>73</v>
      </c>
      <c r="H179" s="2" t="s">
        <v>2026</v>
      </c>
      <c r="I179" s="2" t="s">
        <v>927</v>
      </c>
      <c r="J179" s="2" t="s">
        <v>1757</v>
      </c>
      <c r="K179" s="2" t="s">
        <v>1778</v>
      </c>
      <c r="L179" s="2" t="s">
        <v>1779</v>
      </c>
      <c r="M179" s="6" t="n">
        <v>44714</v>
      </c>
      <c r="N179" s="2" t="s">
        <v>1758</v>
      </c>
      <c r="O179" s="2" t="s">
        <v>1784</v>
      </c>
    </row>
    <row r="180" customFormat="false" ht="18.7" hidden="false" customHeight="true" outlineLevel="0" collapsed="false">
      <c r="A180" s="1" t="n">
        <v>179</v>
      </c>
      <c r="B180" s="2" t="s">
        <v>2032</v>
      </c>
      <c r="C180" s="6" t="n">
        <v>44753</v>
      </c>
      <c r="D180" s="1" t="n">
        <v>2022</v>
      </c>
      <c r="E180" s="2" t="s">
        <v>2025</v>
      </c>
      <c r="F180" s="6" t="n">
        <v>32804</v>
      </c>
      <c r="G180" s="1" t="n">
        <v>73</v>
      </c>
      <c r="H180" s="2" t="s">
        <v>2026</v>
      </c>
      <c r="I180" s="2" t="s">
        <v>927</v>
      </c>
      <c r="J180" s="2" t="s">
        <v>1757</v>
      </c>
      <c r="K180" s="2" t="s">
        <v>1778</v>
      </c>
      <c r="L180" s="2" t="s">
        <v>1779</v>
      </c>
      <c r="M180" s="6" t="n">
        <v>44753</v>
      </c>
      <c r="N180" s="2" t="s">
        <v>1758</v>
      </c>
      <c r="O180" s="2" t="s">
        <v>1766</v>
      </c>
    </row>
    <row r="181" customFormat="false" ht="18.7" hidden="false" customHeight="true" outlineLevel="0" collapsed="false">
      <c r="A181" s="1" t="n">
        <v>180</v>
      </c>
      <c r="B181" s="2" t="s">
        <v>2033</v>
      </c>
      <c r="C181" s="6" t="n">
        <v>44834</v>
      </c>
      <c r="D181" s="1" t="n">
        <v>2022</v>
      </c>
      <c r="E181" s="2" t="s">
        <v>2025</v>
      </c>
      <c r="F181" s="6" t="n">
        <v>32804</v>
      </c>
      <c r="G181" s="1" t="n">
        <v>73</v>
      </c>
      <c r="H181" s="2" t="s">
        <v>2026</v>
      </c>
      <c r="I181" s="2" t="s">
        <v>927</v>
      </c>
      <c r="J181" s="2" t="s">
        <v>1757</v>
      </c>
      <c r="K181" s="2" t="s">
        <v>1791</v>
      </c>
      <c r="L181" s="2" t="s">
        <v>1779</v>
      </c>
      <c r="M181" s="6" t="n">
        <v>44786</v>
      </c>
      <c r="N181" s="2" t="s">
        <v>1758</v>
      </c>
      <c r="O181" s="2" t="s">
        <v>1766</v>
      </c>
    </row>
    <row r="182" customFormat="false" ht="18.7" hidden="false" customHeight="true" outlineLevel="0" collapsed="false">
      <c r="A182" s="1" t="n">
        <v>181</v>
      </c>
      <c r="B182" s="8" t="s">
        <v>2034</v>
      </c>
      <c r="C182" s="9" t="n">
        <v>44911</v>
      </c>
      <c r="D182" s="10" t="n">
        <v>2022</v>
      </c>
      <c r="E182" s="8" t="s">
        <v>2025</v>
      </c>
      <c r="F182" s="9" t="n">
        <v>32804</v>
      </c>
      <c r="G182" s="1" t="n">
        <v>73</v>
      </c>
      <c r="H182" s="8" t="s">
        <v>2026</v>
      </c>
      <c r="I182" s="8" t="s">
        <v>927</v>
      </c>
      <c r="J182" s="8" t="s">
        <v>1850</v>
      </c>
      <c r="K182" s="2" t="s">
        <v>1754</v>
      </c>
      <c r="L182" s="2" t="s">
        <v>1750</v>
      </c>
      <c r="M182" s="6" t="n">
        <v>44881</v>
      </c>
      <c r="N182" s="2" t="s">
        <v>1810</v>
      </c>
      <c r="O182" s="2" t="s">
        <v>1749</v>
      </c>
    </row>
    <row r="183" customFormat="false" ht="18.7" hidden="false" customHeight="true" outlineLevel="0" collapsed="false">
      <c r="A183" s="1" t="n">
        <v>182</v>
      </c>
      <c r="B183" s="2" t="s">
        <v>2035</v>
      </c>
      <c r="C183" s="6" t="n">
        <v>45006</v>
      </c>
      <c r="D183" s="1" t="n">
        <v>2023</v>
      </c>
      <c r="E183" s="2" t="s">
        <v>2025</v>
      </c>
      <c r="F183" s="6" t="n">
        <v>32804</v>
      </c>
      <c r="G183" s="1" t="n">
        <v>73</v>
      </c>
      <c r="H183" s="2" t="s">
        <v>2026</v>
      </c>
      <c r="I183" s="2" t="s">
        <v>927</v>
      </c>
      <c r="J183" s="2" t="s">
        <v>1757</v>
      </c>
      <c r="K183" s="2" t="s">
        <v>2036</v>
      </c>
      <c r="L183" s="2" t="s">
        <v>1869</v>
      </c>
      <c r="M183" s="6" t="n">
        <v>45006</v>
      </c>
      <c r="N183" s="2" t="s">
        <v>1775</v>
      </c>
      <c r="P183" s="2" t="s">
        <v>1904</v>
      </c>
      <c r="Q183" s="2" t="s">
        <v>1946</v>
      </c>
      <c r="R183" s="6" t="n">
        <v>45006</v>
      </c>
      <c r="S183" s="2" t="s">
        <v>1766</v>
      </c>
    </row>
    <row r="184" customFormat="false" ht="18.7" hidden="false" customHeight="true" outlineLevel="0" collapsed="false">
      <c r="A184" s="1" t="n">
        <v>183</v>
      </c>
      <c r="B184" s="2" t="s">
        <v>2037</v>
      </c>
      <c r="C184" s="6" t="n">
        <v>45285</v>
      </c>
      <c r="D184" s="1" t="n">
        <v>2023</v>
      </c>
      <c r="E184" s="2" t="s">
        <v>1402</v>
      </c>
      <c r="F184" s="6" t="n">
        <v>33172</v>
      </c>
      <c r="G184" s="1" t="n">
        <v>75</v>
      </c>
      <c r="H184" s="2" t="s">
        <v>1404</v>
      </c>
      <c r="J184" s="2" t="s">
        <v>1757</v>
      </c>
      <c r="K184" s="2" t="s">
        <v>1778</v>
      </c>
      <c r="L184" s="2" t="s">
        <v>1779</v>
      </c>
      <c r="M184" s="6" t="n">
        <v>45275</v>
      </c>
      <c r="N184" s="2" t="s">
        <v>1758</v>
      </c>
      <c r="O184" s="2" t="s">
        <v>1766</v>
      </c>
    </row>
    <row r="185" customFormat="false" ht="18.7" hidden="false" customHeight="true" outlineLevel="0" collapsed="false">
      <c r="A185" s="1" t="n">
        <v>184</v>
      </c>
      <c r="B185" s="2" t="s">
        <v>2038</v>
      </c>
      <c r="C185" s="6" t="n">
        <v>45305</v>
      </c>
      <c r="D185" s="1" t="n">
        <v>2024</v>
      </c>
      <c r="E185" s="2" t="s">
        <v>1402</v>
      </c>
      <c r="F185" s="6" t="n">
        <v>33172</v>
      </c>
      <c r="G185" s="1" t="n">
        <v>75</v>
      </c>
      <c r="H185" s="2" t="s">
        <v>1404</v>
      </c>
      <c r="I185" s="2" t="s">
        <v>1025</v>
      </c>
      <c r="J185" s="2" t="s">
        <v>1850</v>
      </c>
      <c r="K185" s="2" t="s">
        <v>1778</v>
      </c>
      <c r="L185" s="2" t="s">
        <v>1779</v>
      </c>
      <c r="M185" s="6" t="n">
        <v>45305</v>
      </c>
      <c r="N185" s="2" t="s">
        <v>1775</v>
      </c>
      <c r="P185" s="2" t="s">
        <v>1904</v>
      </c>
    </row>
    <row r="186" customFormat="false" ht="18.7" hidden="false" customHeight="true" outlineLevel="0" collapsed="false">
      <c r="A186" s="1" t="n">
        <v>185</v>
      </c>
      <c r="B186" s="8" t="s">
        <v>2039</v>
      </c>
      <c r="C186" s="9" t="n">
        <v>45449</v>
      </c>
      <c r="D186" s="10" t="n">
        <v>2024</v>
      </c>
      <c r="E186" s="8" t="s">
        <v>1402</v>
      </c>
      <c r="F186" s="9" t="n">
        <v>33172</v>
      </c>
      <c r="G186" s="1" t="n">
        <v>75</v>
      </c>
      <c r="H186" s="8" t="s">
        <v>1404</v>
      </c>
      <c r="I186" s="8" t="s">
        <v>1025</v>
      </c>
      <c r="J186" s="8" t="s">
        <v>1850</v>
      </c>
      <c r="K186" s="2" t="s">
        <v>2040</v>
      </c>
      <c r="L186" s="2" t="s">
        <v>2041</v>
      </c>
      <c r="M186" s="6" t="n">
        <v>44954</v>
      </c>
      <c r="N186" s="2" t="s">
        <v>1775</v>
      </c>
      <c r="P186" s="2" t="s">
        <v>1904</v>
      </c>
    </row>
    <row r="187" customFormat="false" ht="18.7" hidden="false" customHeight="true" outlineLevel="0" collapsed="false">
      <c r="A187" s="1" t="n">
        <v>186</v>
      </c>
      <c r="B187" s="2" t="s">
        <v>2042</v>
      </c>
      <c r="C187" s="6" t="n">
        <v>45490</v>
      </c>
      <c r="D187" s="1" t="n">
        <v>2024</v>
      </c>
      <c r="E187" s="2" t="s">
        <v>1402</v>
      </c>
      <c r="F187" s="6" t="n">
        <v>33172</v>
      </c>
      <c r="G187" s="1" t="n">
        <v>75</v>
      </c>
      <c r="H187" s="2" t="s">
        <v>1404</v>
      </c>
      <c r="J187" s="2" t="s">
        <v>1757</v>
      </c>
      <c r="K187" s="2" t="s">
        <v>2043</v>
      </c>
      <c r="L187" s="2" t="s">
        <v>1829</v>
      </c>
      <c r="M187" s="6" t="n">
        <v>45488</v>
      </c>
      <c r="N187" s="2" t="s">
        <v>1758</v>
      </c>
      <c r="O187" s="2" t="s">
        <v>1766</v>
      </c>
    </row>
    <row r="188" customFormat="false" ht="18.7" hidden="false" customHeight="true" outlineLevel="0" collapsed="false">
      <c r="A188" s="1" t="n">
        <v>187</v>
      </c>
      <c r="B188" s="2" t="s">
        <v>2044</v>
      </c>
      <c r="C188" s="6" t="n">
        <v>45561</v>
      </c>
      <c r="D188" s="1" t="n">
        <v>2024</v>
      </c>
      <c r="E188" s="2" t="s">
        <v>1402</v>
      </c>
      <c r="F188" s="6" t="n">
        <v>33172</v>
      </c>
      <c r="G188" s="1" t="n">
        <v>75</v>
      </c>
      <c r="H188" s="2" t="s">
        <v>1404</v>
      </c>
      <c r="J188" s="2" t="s">
        <v>1757</v>
      </c>
      <c r="K188" s="2" t="s">
        <v>1778</v>
      </c>
      <c r="L188" s="2" t="s">
        <v>1779</v>
      </c>
      <c r="M188" s="6" t="n">
        <v>45559</v>
      </c>
      <c r="N188" s="2" t="s">
        <v>1758</v>
      </c>
      <c r="O188" s="2" t="s">
        <v>1766</v>
      </c>
    </row>
    <row r="189" customFormat="false" ht="18.7" hidden="false" customHeight="true" outlineLevel="0" collapsed="false">
      <c r="A189" s="1" t="n">
        <v>188</v>
      </c>
      <c r="B189" s="2" t="s">
        <v>1401</v>
      </c>
      <c r="C189" s="6" t="n">
        <v>45566</v>
      </c>
      <c r="D189" s="1" t="n">
        <v>2024</v>
      </c>
      <c r="E189" s="2" t="s">
        <v>1402</v>
      </c>
      <c r="F189" s="6" t="n">
        <v>33172</v>
      </c>
      <c r="G189" s="1" t="n">
        <v>75</v>
      </c>
      <c r="H189" s="2" t="s">
        <v>1404</v>
      </c>
      <c r="I189" s="2" t="s">
        <v>964</v>
      </c>
      <c r="J189" s="2" t="s">
        <v>1823</v>
      </c>
      <c r="K189" s="2" t="s">
        <v>1778</v>
      </c>
      <c r="L189" s="2" t="s">
        <v>1779</v>
      </c>
      <c r="M189" s="6" t="n">
        <v>45565</v>
      </c>
      <c r="O189" s="2" t="s">
        <v>1784</v>
      </c>
    </row>
    <row r="190" customFormat="false" ht="18.7" hidden="false" customHeight="true" outlineLevel="0" collapsed="false">
      <c r="A190" s="1" t="n">
        <v>189</v>
      </c>
      <c r="B190" s="2" t="s">
        <v>2045</v>
      </c>
      <c r="C190" s="6" t="n">
        <v>45579</v>
      </c>
      <c r="D190" s="1" t="n">
        <v>2024</v>
      </c>
      <c r="E190" s="2" t="s">
        <v>1402</v>
      </c>
      <c r="F190" s="6" t="n">
        <v>33172</v>
      </c>
      <c r="G190" s="1" t="n">
        <v>75</v>
      </c>
      <c r="H190" s="2" t="s">
        <v>1404</v>
      </c>
      <c r="J190" s="2" t="s">
        <v>1757</v>
      </c>
      <c r="K190" s="2" t="s">
        <v>1778</v>
      </c>
      <c r="L190" s="2" t="s">
        <v>1779</v>
      </c>
      <c r="M190" s="6" t="n">
        <v>45579</v>
      </c>
      <c r="N190" s="2" t="s">
        <v>1758</v>
      </c>
      <c r="O190" s="2" t="s">
        <v>1766</v>
      </c>
    </row>
    <row r="191" customFormat="false" ht="18.7" hidden="false" customHeight="true" outlineLevel="0" collapsed="false">
      <c r="A191" s="1" t="n">
        <v>190</v>
      </c>
      <c r="B191" s="2" t="s">
        <v>2046</v>
      </c>
      <c r="C191" s="6" t="n">
        <v>45622</v>
      </c>
      <c r="D191" s="1" t="n">
        <v>2024</v>
      </c>
      <c r="E191" s="2" t="s">
        <v>1402</v>
      </c>
      <c r="F191" s="6" t="n">
        <v>33172</v>
      </c>
      <c r="G191" s="1" t="n">
        <v>75</v>
      </c>
      <c r="H191" s="2" t="s">
        <v>1404</v>
      </c>
      <c r="J191" s="2" t="s">
        <v>1757</v>
      </c>
      <c r="K191" s="2" t="s">
        <v>1778</v>
      </c>
      <c r="L191" s="2" t="s">
        <v>1779</v>
      </c>
      <c r="M191" s="6" t="n">
        <v>45622</v>
      </c>
      <c r="N191" s="2" t="s">
        <v>1758</v>
      </c>
      <c r="O191" s="2" t="s">
        <v>1766</v>
      </c>
      <c r="Q191" s="2" t="s">
        <v>1824</v>
      </c>
      <c r="R191" s="6" t="n">
        <v>45622</v>
      </c>
      <c r="S191" s="2" t="s">
        <v>1766</v>
      </c>
    </row>
    <row r="192" customFormat="false" ht="18.7" hidden="false" customHeight="true" outlineLevel="0" collapsed="false">
      <c r="A192" s="1" t="n">
        <v>191</v>
      </c>
      <c r="B192" s="2" t="s">
        <v>2047</v>
      </c>
      <c r="C192" s="6" t="n">
        <v>44195</v>
      </c>
      <c r="D192" s="1" t="n">
        <v>2020</v>
      </c>
      <c r="E192" s="2" t="s">
        <v>2048</v>
      </c>
      <c r="F192" s="6" t="n">
        <v>33808</v>
      </c>
      <c r="G192" s="1" t="n">
        <v>77</v>
      </c>
      <c r="H192" s="2" t="s">
        <v>2049</v>
      </c>
      <c r="I192" s="2" t="s">
        <v>927</v>
      </c>
      <c r="J192" s="2" t="s">
        <v>1757</v>
      </c>
      <c r="K192" s="2" t="s">
        <v>1778</v>
      </c>
      <c r="L192" s="2" t="s">
        <v>1779</v>
      </c>
      <c r="M192" s="6" t="n">
        <v>44195</v>
      </c>
      <c r="N192" s="2" t="s">
        <v>1775</v>
      </c>
      <c r="P192" s="2" t="s">
        <v>1904</v>
      </c>
    </row>
    <row r="193" customFormat="false" ht="18.7" hidden="false" customHeight="true" outlineLevel="0" collapsed="false">
      <c r="A193" s="1" t="n">
        <v>192</v>
      </c>
      <c r="B193" s="2" t="s">
        <v>2050</v>
      </c>
      <c r="C193" s="6" t="n">
        <v>44228</v>
      </c>
      <c r="D193" s="1" t="n">
        <v>2021</v>
      </c>
      <c r="E193" s="2" t="s">
        <v>2048</v>
      </c>
      <c r="F193" s="6" t="n">
        <v>33808</v>
      </c>
      <c r="G193" s="1" t="n">
        <v>77</v>
      </c>
      <c r="H193" s="2" t="s">
        <v>2049</v>
      </c>
      <c r="I193" s="2" t="s">
        <v>927</v>
      </c>
      <c r="J193" s="2" t="s">
        <v>1757</v>
      </c>
      <c r="K193" s="2" t="s">
        <v>1778</v>
      </c>
      <c r="L193" s="2" t="s">
        <v>1779</v>
      </c>
      <c r="M193" s="6" t="n">
        <v>44217</v>
      </c>
      <c r="N193" s="2" t="s">
        <v>1775</v>
      </c>
      <c r="P193" s="2" t="s">
        <v>1904</v>
      </c>
    </row>
    <row r="194" customFormat="false" ht="18.7" hidden="false" customHeight="true" outlineLevel="0" collapsed="false">
      <c r="A194" s="1" t="n">
        <v>193</v>
      </c>
      <c r="B194" s="2" t="s">
        <v>2051</v>
      </c>
      <c r="C194" s="6" t="n">
        <v>44369</v>
      </c>
      <c r="D194" s="1" t="n">
        <v>2021</v>
      </c>
      <c r="E194" s="2" t="s">
        <v>2048</v>
      </c>
      <c r="F194" s="6" t="n">
        <v>33808</v>
      </c>
      <c r="G194" s="1" t="n">
        <v>77</v>
      </c>
      <c r="H194" s="2" t="s">
        <v>2049</v>
      </c>
      <c r="I194" s="2" t="s">
        <v>927</v>
      </c>
      <c r="J194" s="2" t="s">
        <v>1757</v>
      </c>
      <c r="K194" s="2" t="s">
        <v>1791</v>
      </c>
      <c r="L194" s="2" t="s">
        <v>1779</v>
      </c>
      <c r="M194" s="6" t="n">
        <v>44288</v>
      </c>
      <c r="N194" s="2" t="s">
        <v>1758</v>
      </c>
      <c r="O194" s="2" t="s">
        <v>1766</v>
      </c>
    </row>
    <row r="195" customFormat="false" ht="18.7" hidden="false" customHeight="true" outlineLevel="0" collapsed="false">
      <c r="A195" s="1" t="n">
        <v>194</v>
      </c>
      <c r="B195" s="2" t="s">
        <v>2052</v>
      </c>
      <c r="C195" s="6" t="n">
        <v>44486</v>
      </c>
      <c r="D195" s="1" t="n">
        <v>2021</v>
      </c>
      <c r="E195" s="2" t="s">
        <v>2048</v>
      </c>
      <c r="F195" s="6" t="n">
        <v>33808</v>
      </c>
      <c r="G195" s="1" t="n">
        <v>77</v>
      </c>
      <c r="H195" s="2" t="s">
        <v>2049</v>
      </c>
      <c r="I195" s="2" t="s">
        <v>927</v>
      </c>
      <c r="J195" s="2" t="s">
        <v>1757</v>
      </c>
      <c r="K195" s="2" t="s">
        <v>1778</v>
      </c>
      <c r="L195" s="2" t="s">
        <v>1779</v>
      </c>
      <c r="M195" s="6" t="n">
        <v>44486</v>
      </c>
      <c r="N195" s="2" t="s">
        <v>1775</v>
      </c>
      <c r="P195" s="2" t="s">
        <v>1904</v>
      </c>
    </row>
    <row r="196" customFormat="false" ht="18.7" hidden="false" customHeight="true" outlineLevel="0" collapsed="false">
      <c r="A196" s="1" t="n">
        <v>195</v>
      </c>
      <c r="B196" s="2" t="s">
        <v>2053</v>
      </c>
      <c r="C196" s="6" t="n">
        <v>44677</v>
      </c>
      <c r="D196" s="1" t="n">
        <v>2022</v>
      </c>
      <c r="E196" s="2" t="s">
        <v>2048</v>
      </c>
      <c r="F196" s="6" t="n">
        <v>33808</v>
      </c>
      <c r="G196" s="1" t="n">
        <v>77</v>
      </c>
      <c r="H196" s="2" t="s">
        <v>2049</v>
      </c>
      <c r="I196" s="2" t="s">
        <v>927</v>
      </c>
      <c r="J196" s="2" t="s">
        <v>1757</v>
      </c>
      <c r="K196" s="2" t="s">
        <v>1778</v>
      </c>
      <c r="L196" s="2" t="s">
        <v>1779</v>
      </c>
      <c r="M196" s="6" t="n">
        <v>44677</v>
      </c>
      <c r="N196" s="2" t="s">
        <v>1775</v>
      </c>
      <c r="P196" s="2" t="s">
        <v>1904</v>
      </c>
    </row>
    <row r="197" customFormat="false" ht="18.7" hidden="false" customHeight="true" outlineLevel="0" collapsed="false">
      <c r="A197" s="1" t="n">
        <v>196</v>
      </c>
      <c r="B197" s="2" t="s">
        <v>2054</v>
      </c>
      <c r="C197" s="6" t="n">
        <v>44819</v>
      </c>
      <c r="D197" s="1" t="n">
        <v>2022</v>
      </c>
      <c r="E197" s="2" t="s">
        <v>2048</v>
      </c>
      <c r="F197" s="6" t="n">
        <v>33808</v>
      </c>
      <c r="G197" s="1" t="n">
        <v>77</v>
      </c>
      <c r="H197" s="2" t="s">
        <v>2049</v>
      </c>
      <c r="I197" s="2" t="s">
        <v>927</v>
      </c>
      <c r="J197" s="2" t="s">
        <v>1757</v>
      </c>
      <c r="K197" s="2" t="s">
        <v>2055</v>
      </c>
      <c r="L197" s="2" t="s">
        <v>1750</v>
      </c>
      <c r="M197" s="6" t="n">
        <v>44741</v>
      </c>
      <c r="N197" s="2" t="s">
        <v>1758</v>
      </c>
      <c r="O197" s="2" t="s">
        <v>1784</v>
      </c>
      <c r="Q197" s="2" t="s">
        <v>1779</v>
      </c>
      <c r="R197" s="6" t="n">
        <v>44741</v>
      </c>
      <c r="S197" s="2" t="s">
        <v>1766</v>
      </c>
    </row>
    <row r="198" customFormat="false" ht="18.7" hidden="false" customHeight="true" outlineLevel="0" collapsed="false">
      <c r="A198" s="1" t="n">
        <v>197</v>
      </c>
      <c r="B198" s="8" t="s">
        <v>2056</v>
      </c>
      <c r="C198" s="9" t="n">
        <v>45002</v>
      </c>
      <c r="D198" s="10" t="n">
        <v>2023</v>
      </c>
      <c r="E198" s="8" t="s">
        <v>2048</v>
      </c>
      <c r="F198" s="9" t="n">
        <v>33808</v>
      </c>
      <c r="G198" s="1" t="n">
        <v>77</v>
      </c>
      <c r="H198" s="8" t="s">
        <v>2049</v>
      </c>
      <c r="I198" s="8" t="s">
        <v>927</v>
      </c>
      <c r="J198" s="8" t="s">
        <v>1850</v>
      </c>
      <c r="K198" s="2" t="s">
        <v>1754</v>
      </c>
      <c r="L198" s="2" t="s">
        <v>1750</v>
      </c>
      <c r="M198" s="6" t="n">
        <v>45000</v>
      </c>
      <c r="N198" s="2" t="s">
        <v>1775</v>
      </c>
      <c r="P198" s="2" t="s">
        <v>1776</v>
      </c>
      <c r="Q198" s="2" t="s">
        <v>1750</v>
      </c>
      <c r="R198" s="6" t="n">
        <v>45000</v>
      </c>
      <c r="S198" s="2" t="s">
        <v>1749</v>
      </c>
      <c r="T198" s="2" t="s">
        <v>1750</v>
      </c>
      <c r="U198" s="6" t="n">
        <v>45000</v>
      </c>
      <c r="V198" s="2" t="s">
        <v>1749</v>
      </c>
      <c r="W198" s="2" t="s">
        <v>1750</v>
      </c>
      <c r="X198" s="6" t="n">
        <v>45000</v>
      </c>
      <c r="Y198" s="2" t="s">
        <v>1749</v>
      </c>
    </row>
    <row r="199" customFormat="false" ht="18.7" hidden="false" customHeight="true" outlineLevel="0" collapsed="false">
      <c r="A199" s="1" t="n">
        <v>198</v>
      </c>
      <c r="B199" s="2" t="s">
        <v>2057</v>
      </c>
      <c r="C199" s="6" t="n">
        <v>45084</v>
      </c>
      <c r="D199" s="1" t="n">
        <v>2023</v>
      </c>
      <c r="E199" s="2" t="s">
        <v>2048</v>
      </c>
      <c r="F199" s="6" t="n">
        <v>33808</v>
      </c>
      <c r="G199" s="1" t="n">
        <v>77</v>
      </c>
      <c r="H199" s="2" t="s">
        <v>2049</v>
      </c>
      <c r="I199" s="2" t="s">
        <v>927</v>
      </c>
      <c r="J199" s="2" t="s">
        <v>1757</v>
      </c>
      <c r="K199" s="2" t="s">
        <v>1754</v>
      </c>
      <c r="L199" s="2" t="s">
        <v>1750</v>
      </c>
      <c r="M199" s="6" t="n">
        <v>45082</v>
      </c>
      <c r="N199" s="2" t="s">
        <v>1758</v>
      </c>
      <c r="O199" s="2" t="s">
        <v>1749</v>
      </c>
      <c r="Q199" s="2" t="s">
        <v>1988</v>
      </c>
      <c r="R199" s="6" t="n">
        <v>45082</v>
      </c>
      <c r="S199" s="2" t="s">
        <v>1766</v>
      </c>
    </row>
    <row r="200" customFormat="false" ht="18.7" hidden="false" customHeight="true" outlineLevel="0" collapsed="false">
      <c r="A200" s="1" t="n">
        <v>199</v>
      </c>
      <c r="B200" s="2" t="s">
        <v>1653</v>
      </c>
      <c r="C200" s="6" t="n">
        <v>43923</v>
      </c>
      <c r="D200" s="1" t="n">
        <v>2020</v>
      </c>
      <c r="E200" s="2" t="s">
        <v>1654</v>
      </c>
      <c r="F200" s="6" t="n">
        <v>24966</v>
      </c>
      <c r="G200" s="1" t="n">
        <v>79</v>
      </c>
      <c r="H200" s="2" t="s">
        <v>1656</v>
      </c>
      <c r="I200" s="2" t="s">
        <v>2058</v>
      </c>
      <c r="J200" s="2" t="s">
        <v>1757</v>
      </c>
      <c r="K200" s="2" t="s">
        <v>1851</v>
      </c>
      <c r="L200" s="2" t="s">
        <v>1852</v>
      </c>
      <c r="M200" s="6" t="n">
        <v>43860</v>
      </c>
      <c r="N200" s="2" t="s">
        <v>1775</v>
      </c>
      <c r="P200" s="2" t="s">
        <v>1776</v>
      </c>
    </row>
    <row r="201" customFormat="false" ht="18.7" hidden="false" customHeight="true" outlineLevel="0" collapsed="false">
      <c r="A201" s="1" t="n">
        <v>200</v>
      </c>
      <c r="B201" s="2" t="s">
        <v>2059</v>
      </c>
      <c r="C201" s="6" t="n">
        <v>44071</v>
      </c>
      <c r="D201" s="1" t="n">
        <v>2020</v>
      </c>
      <c r="E201" s="2" t="s">
        <v>1654</v>
      </c>
      <c r="F201" s="6" t="n">
        <v>24966</v>
      </c>
      <c r="G201" s="1" t="n">
        <v>79</v>
      </c>
      <c r="H201" s="2" t="s">
        <v>1656</v>
      </c>
      <c r="I201" s="2" t="s">
        <v>2058</v>
      </c>
      <c r="J201" s="2" t="s">
        <v>1757</v>
      </c>
      <c r="K201" s="2" t="s">
        <v>1754</v>
      </c>
      <c r="L201" s="2" t="s">
        <v>1750</v>
      </c>
      <c r="M201" s="6" t="n">
        <v>43924</v>
      </c>
      <c r="N201" s="2" t="s">
        <v>1775</v>
      </c>
      <c r="P201" s="2" t="s">
        <v>1776</v>
      </c>
    </row>
    <row r="202" customFormat="false" ht="18.7" hidden="false" customHeight="true" outlineLevel="0" collapsed="false">
      <c r="A202" s="1" t="n">
        <v>201</v>
      </c>
      <c r="B202" s="2" t="s">
        <v>1657</v>
      </c>
      <c r="C202" s="6" t="n">
        <v>44781</v>
      </c>
      <c r="D202" s="1" t="n">
        <v>2022</v>
      </c>
      <c r="E202" s="2" t="s">
        <v>1654</v>
      </c>
      <c r="F202" s="6" t="n">
        <v>24966</v>
      </c>
      <c r="G202" s="1" t="n">
        <v>79</v>
      </c>
      <c r="H202" s="2" t="s">
        <v>1656</v>
      </c>
      <c r="I202" s="2" t="s">
        <v>917</v>
      </c>
      <c r="J202" s="2" t="s">
        <v>1746</v>
      </c>
      <c r="K202" s="2" t="s">
        <v>1754</v>
      </c>
      <c r="L202" s="2" t="s">
        <v>1750</v>
      </c>
      <c r="M202" s="6" t="n">
        <v>44779</v>
      </c>
      <c r="O202" s="2" t="s">
        <v>1749</v>
      </c>
    </row>
    <row r="203" customFormat="false" ht="18.7" hidden="false" customHeight="true" outlineLevel="0" collapsed="false">
      <c r="A203" s="1" t="n">
        <v>202</v>
      </c>
      <c r="B203" s="2" t="s">
        <v>1658</v>
      </c>
      <c r="C203" s="6" t="n">
        <v>44817</v>
      </c>
      <c r="D203" s="1" t="n">
        <v>2022</v>
      </c>
      <c r="E203" s="2" t="s">
        <v>1654</v>
      </c>
      <c r="F203" s="6" t="n">
        <v>24966</v>
      </c>
      <c r="G203" s="1" t="n">
        <v>79</v>
      </c>
      <c r="H203" s="2" t="s">
        <v>1656</v>
      </c>
      <c r="I203" s="2" t="s">
        <v>917</v>
      </c>
      <c r="J203" s="2" t="s">
        <v>1746</v>
      </c>
      <c r="K203" s="2" t="s">
        <v>1754</v>
      </c>
      <c r="L203" s="2" t="s">
        <v>1750</v>
      </c>
      <c r="M203" s="6" t="n">
        <v>44621</v>
      </c>
      <c r="O203" s="2" t="s">
        <v>1749</v>
      </c>
      <c r="Q203" s="2" t="s">
        <v>1750</v>
      </c>
      <c r="R203" s="6" t="n">
        <v>44621</v>
      </c>
      <c r="S203" s="2" t="s">
        <v>1784</v>
      </c>
    </row>
    <row r="204" customFormat="false" ht="18.7" hidden="false" customHeight="true" outlineLevel="0" collapsed="false">
      <c r="A204" s="1" t="n">
        <v>203</v>
      </c>
      <c r="B204" s="2" t="s">
        <v>1659</v>
      </c>
      <c r="C204" s="6" t="n">
        <v>45034</v>
      </c>
      <c r="D204" s="1" t="n">
        <v>2023</v>
      </c>
      <c r="E204" s="2" t="s">
        <v>1654</v>
      </c>
      <c r="F204" s="6" t="n">
        <v>24966</v>
      </c>
      <c r="G204" s="1" t="n">
        <v>79</v>
      </c>
      <c r="H204" s="2" t="s">
        <v>1656</v>
      </c>
      <c r="I204" s="2" t="s">
        <v>917</v>
      </c>
      <c r="J204" s="2" t="s">
        <v>1746</v>
      </c>
      <c r="K204" s="2" t="s">
        <v>1754</v>
      </c>
      <c r="L204" s="2" t="s">
        <v>1750</v>
      </c>
      <c r="M204" s="6" t="n">
        <v>44916</v>
      </c>
      <c r="O204" s="2" t="s">
        <v>1749</v>
      </c>
    </row>
    <row r="205" customFormat="false" ht="18.7" hidden="false" customHeight="true" outlineLevel="0" collapsed="false">
      <c r="A205" s="1" t="n">
        <v>204</v>
      </c>
      <c r="B205" s="8" t="s">
        <v>1660</v>
      </c>
      <c r="C205" s="9" t="n">
        <v>45047</v>
      </c>
      <c r="D205" s="10" t="n">
        <v>2023</v>
      </c>
      <c r="E205" s="8" t="s">
        <v>1654</v>
      </c>
      <c r="F205" s="9" t="n">
        <v>24966</v>
      </c>
      <c r="G205" s="1" t="n">
        <v>79</v>
      </c>
      <c r="H205" s="8" t="s">
        <v>1656</v>
      </c>
      <c r="I205" s="8" t="s">
        <v>917</v>
      </c>
      <c r="J205" s="8" t="s">
        <v>1746</v>
      </c>
      <c r="K205" s="2" t="s">
        <v>1754</v>
      </c>
      <c r="L205" s="2" t="s">
        <v>1750</v>
      </c>
      <c r="M205" s="6" t="n">
        <v>45045</v>
      </c>
      <c r="O205" s="2" t="s">
        <v>1749</v>
      </c>
    </row>
    <row r="206" customFormat="false" ht="18.7" hidden="false" customHeight="true" outlineLevel="0" collapsed="false">
      <c r="A206" s="1" t="n">
        <v>205</v>
      </c>
      <c r="B206" s="2" t="s">
        <v>2060</v>
      </c>
      <c r="C206" s="6" t="n">
        <v>45161</v>
      </c>
      <c r="D206" s="1" t="n">
        <v>2023</v>
      </c>
      <c r="E206" s="2" t="s">
        <v>1654</v>
      </c>
      <c r="F206" s="6" t="n">
        <v>24966</v>
      </c>
      <c r="G206" s="1" t="n">
        <v>79</v>
      </c>
      <c r="H206" s="2" t="s">
        <v>1656</v>
      </c>
      <c r="I206" s="2" t="s">
        <v>917</v>
      </c>
      <c r="J206" s="2" t="s">
        <v>1757</v>
      </c>
      <c r="K206" s="2" t="s">
        <v>1778</v>
      </c>
      <c r="L206" s="2" t="s">
        <v>1779</v>
      </c>
      <c r="M206" s="6" t="n">
        <v>45160</v>
      </c>
      <c r="N206" s="2" t="s">
        <v>1758</v>
      </c>
      <c r="O206" s="2" t="s">
        <v>1766</v>
      </c>
    </row>
    <row r="207" customFormat="false" ht="18.7" hidden="false" customHeight="true" outlineLevel="0" collapsed="false">
      <c r="A207" s="1" t="n">
        <v>206</v>
      </c>
      <c r="B207" s="2" t="s">
        <v>1661</v>
      </c>
      <c r="C207" s="6" t="n">
        <v>45490</v>
      </c>
      <c r="D207" s="1" t="n">
        <v>2024</v>
      </c>
      <c r="E207" s="2" t="s">
        <v>1654</v>
      </c>
      <c r="F207" s="6" t="n">
        <v>24966</v>
      </c>
      <c r="G207" s="1" t="n">
        <v>79</v>
      </c>
      <c r="H207" s="2" t="s">
        <v>1656</v>
      </c>
      <c r="I207" s="2" t="s">
        <v>917</v>
      </c>
      <c r="J207" s="2" t="s">
        <v>1746</v>
      </c>
      <c r="K207" s="2" t="s">
        <v>2061</v>
      </c>
      <c r="L207" s="2" t="s">
        <v>2062</v>
      </c>
      <c r="M207" s="6" t="n">
        <v>45488</v>
      </c>
      <c r="O207" s="2" t="s">
        <v>1749</v>
      </c>
    </row>
    <row r="208" customFormat="false" ht="18.7" hidden="false" customHeight="true" outlineLevel="0" collapsed="false">
      <c r="A208" s="1" t="n">
        <v>207</v>
      </c>
      <c r="B208" s="2" t="s">
        <v>2063</v>
      </c>
      <c r="C208" s="6" t="n">
        <v>43971</v>
      </c>
      <c r="D208" s="1" t="n">
        <v>2020</v>
      </c>
      <c r="E208" s="2" t="s">
        <v>2064</v>
      </c>
      <c r="F208" s="6" t="n">
        <v>30295</v>
      </c>
      <c r="G208" s="1" t="n">
        <v>81</v>
      </c>
      <c r="H208" s="2" t="s">
        <v>2065</v>
      </c>
      <c r="I208" s="2" t="s">
        <v>1196</v>
      </c>
      <c r="J208" s="2" t="s">
        <v>1757</v>
      </c>
      <c r="K208" s="2" t="s">
        <v>2066</v>
      </c>
      <c r="L208" s="2" t="s">
        <v>2067</v>
      </c>
      <c r="M208" s="6" t="n">
        <v>43970</v>
      </c>
      <c r="N208" s="2" t="s">
        <v>1758</v>
      </c>
      <c r="O208" s="2" t="s">
        <v>1749</v>
      </c>
    </row>
    <row r="209" customFormat="false" ht="18.7" hidden="false" customHeight="true" outlineLevel="0" collapsed="false">
      <c r="A209" s="1" t="n">
        <v>208</v>
      </c>
      <c r="B209" s="2" t="s">
        <v>2068</v>
      </c>
      <c r="C209" s="6" t="n">
        <v>44050</v>
      </c>
      <c r="D209" s="1" t="n">
        <v>2020</v>
      </c>
      <c r="E209" s="2" t="s">
        <v>2064</v>
      </c>
      <c r="F209" s="6" t="n">
        <v>30295</v>
      </c>
      <c r="G209" s="1" t="n">
        <v>81</v>
      </c>
      <c r="H209" s="2" t="s">
        <v>2065</v>
      </c>
      <c r="I209" s="2" t="s">
        <v>1196</v>
      </c>
      <c r="J209" s="2" t="s">
        <v>1757</v>
      </c>
      <c r="K209" s="2" t="s">
        <v>2069</v>
      </c>
      <c r="L209" s="2" t="s">
        <v>2070</v>
      </c>
      <c r="M209" s="6" t="n">
        <v>43992</v>
      </c>
      <c r="N209" s="2" t="s">
        <v>1758</v>
      </c>
      <c r="O209" s="2" t="s">
        <v>1749</v>
      </c>
      <c r="Q209" s="2" t="s">
        <v>2070</v>
      </c>
      <c r="R209" s="6" t="n">
        <v>44039</v>
      </c>
      <c r="S209" s="2" t="s">
        <v>1749</v>
      </c>
      <c r="T209" s="2" t="s">
        <v>2070</v>
      </c>
      <c r="U209" s="6" t="n">
        <v>44040</v>
      </c>
      <c r="V209" s="2" t="s">
        <v>1749</v>
      </c>
      <c r="W209" s="2" t="s">
        <v>2070</v>
      </c>
      <c r="X209" s="6" t="n">
        <v>44041</v>
      </c>
      <c r="Y209" s="2" t="s">
        <v>1749</v>
      </c>
    </row>
    <row r="210" customFormat="false" ht="18.7" hidden="false" customHeight="true" outlineLevel="0" collapsed="false">
      <c r="A210" s="1" t="n">
        <v>209</v>
      </c>
      <c r="B210" s="2" t="s">
        <v>2071</v>
      </c>
      <c r="C210" s="6" t="n">
        <v>44054</v>
      </c>
      <c r="D210" s="1" t="n">
        <v>2020</v>
      </c>
      <c r="E210" s="2" t="s">
        <v>2064</v>
      </c>
      <c r="F210" s="6" t="n">
        <v>30295</v>
      </c>
      <c r="G210" s="1" t="n">
        <v>81</v>
      </c>
      <c r="H210" s="2" t="s">
        <v>2065</v>
      </c>
      <c r="I210" s="2" t="s">
        <v>1196</v>
      </c>
      <c r="J210" s="2" t="s">
        <v>1757</v>
      </c>
      <c r="K210" s="2" t="s">
        <v>1787</v>
      </c>
      <c r="L210" s="2" t="s">
        <v>1788</v>
      </c>
      <c r="M210" s="6" t="n">
        <v>44051</v>
      </c>
      <c r="N210" s="2" t="s">
        <v>1758</v>
      </c>
      <c r="O210" s="2" t="s">
        <v>1749</v>
      </c>
    </row>
    <row r="211" customFormat="false" ht="18.7" hidden="false" customHeight="true" outlineLevel="0" collapsed="false">
      <c r="A211" s="1" t="n">
        <v>210</v>
      </c>
      <c r="B211" s="8" t="s">
        <v>2072</v>
      </c>
      <c r="C211" s="9" t="n">
        <v>44433</v>
      </c>
      <c r="D211" s="10" t="n">
        <v>2021</v>
      </c>
      <c r="E211" s="8" t="s">
        <v>2064</v>
      </c>
      <c r="F211" s="9" t="n">
        <v>30295</v>
      </c>
      <c r="G211" s="1" t="n">
        <v>81</v>
      </c>
      <c r="H211" s="8" t="s">
        <v>2065</v>
      </c>
      <c r="I211" s="8" t="s">
        <v>1196</v>
      </c>
      <c r="J211" s="8" t="s">
        <v>1850</v>
      </c>
      <c r="K211" s="2" t="s">
        <v>2069</v>
      </c>
      <c r="L211" s="2" t="s">
        <v>2070</v>
      </c>
      <c r="M211" s="6" t="n">
        <v>44431</v>
      </c>
      <c r="N211" s="2" t="s">
        <v>1775</v>
      </c>
      <c r="P211" s="2" t="s">
        <v>1776</v>
      </c>
      <c r="Q211" s="2" t="s">
        <v>1788</v>
      </c>
      <c r="R211" s="6" t="n">
        <v>44431</v>
      </c>
    </row>
    <row r="212" customFormat="false" ht="18.7" hidden="false" customHeight="true" outlineLevel="0" collapsed="false">
      <c r="A212" s="1" t="n">
        <v>211</v>
      </c>
      <c r="B212" s="2" t="s">
        <v>2073</v>
      </c>
      <c r="C212" s="6" t="n">
        <v>44442</v>
      </c>
      <c r="D212" s="1" t="n">
        <v>2021</v>
      </c>
      <c r="E212" s="2" t="s">
        <v>2064</v>
      </c>
      <c r="F212" s="6" t="n">
        <v>30295</v>
      </c>
      <c r="G212" s="1" t="n">
        <v>81</v>
      </c>
      <c r="H212" s="2" t="s">
        <v>2065</v>
      </c>
      <c r="I212" s="2" t="s">
        <v>1196</v>
      </c>
      <c r="J212" s="2" t="s">
        <v>1757</v>
      </c>
      <c r="K212" s="2" t="s">
        <v>2069</v>
      </c>
      <c r="L212" s="2" t="s">
        <v>2070</v>
      </c>
      <c r="M212" s="6" t="n">
        <v>44441</v>
      </c>
      <c r="N212" s="2" t="s">
        <v>1775</v>
      </c>
      <c r="P212" s="2" t="s">
        <v>1776</v>
      </c>
    </row>
    <row r="213" customFormat="false" ht="18.7" hidden="false" customHeight="true" outlineLevel="0" collapsed="false">
      <c r="A213" s="1" t="n">
        <v>212</v>
      </c>
      <c r="B213" s="2" t="s">
        <v>2074</v>
      </c>
      <c r="C213" s="6" t="n">
        <v>44504</v>
      </c>
      <c r="D213" s="1" t="n">
        <v>2021</v>
      </c>
      <c r="E213" s="2" t="s">
        <v>2064</v>
      </c>
      <c r="F213" s="6" t="n">
        <v>30295</v>
      </c>
      <c r="G213" s="1" t="n">
        <v>81</v>
      </c>
      <c r="H213" s="2" t="s">
        <v>2065</v>
      </c>
      <c r="I213" s="2" t="s">
        <v>1196</v>
      </c>
      <c r="J213" s="2" t="s">
        <v>1757</v>
      </c>
      <c r="K213" s="2" t="s">
        <v>2069</v>
      </c>
      <c r="L213" s="2" t="s">
        <v>2070</v>
      </c>
      <c r="M213" s="6" t="n">
        <v>44430</v>
      </c>
      <c r="N213" s="2" t="s">
        <v>1758</v>
      </c>
      <c r="O213" s="2" t="s">
        <v>1749</v>
      </c>
      <c r="Q213" s="2" t="s">
        <v>2075</v>
      </c>
      <c r="R213" s="6" t="n">
        <v>44430</v>
      </c>
      <c r="S213" s="2" t="s">
        <v>1784</v>
      </c>
    </row>
    <row r="214" customFormat="false" ht="18.7" hidden="false" customHeight="true" outlineLevel="0" collapsed="false">
      <c r="A214" s="1" t="n">
        <v>213</v>
      </c>
      <c r="B214" s="2" t="s">
        <v>2076</v>
      </c>
      <c r="C214" s="6" t="n">
        <v>44643</v>
      </c>
      <c r="D214" s="1" t="n">
        <v>2022</v>
      </c>
      <c r="E214" s="2" t="s">
        <v>2064</v>
      </c>
      <c r="F214" s="6" t="n">
        <v>30295</v>
      </c>
      <c r="G214" s="1" t="n">
        <v>81</v>
      </c>
      <c r="H214" s="2" t="s">
        <v>2065</v>
      </c>
      <c r="I214" s="2" t="s">
        <v>1196</v>
      </c>
      <c r="J214" s="2" t="s">
        <v>1757</v>
      </c>
      <c r="K214" s="2" t="s">
        <v>2069</v>
      </c>
      <c r="L214" s="2" t="s">
        <v>2070</v>
      </c>
      <c r="M214" s="6" t="n">
        <v>44642</v>
      </c>
      <c r="N214" s="2" t="s">
        <v>1775</v>
      </c>
      <c r="P214" s="2" t="s">
        <v>1776</v>
      </c>
      <c r="Q214" s="2" t="s">
        <v>2070</v>
      </c>
      <c r="R214" s="6" t="n">
        <v>44634</v>
      </c>
      <c r="S214" s="2" t="s">
        <v>1749</v>
      </c>
    </row>
    <row r="215" customFormat="false" ht="18.7" hidden="false" customHeight="true" outlineLevel="0" collapsed="false">
      <c r="A215" s="1" t="n">
        <v>214</v>
      </c>
      <c r="B215" s="2" t="s">
        <v>2077</v>
      </c>
      <c r="C215" s="6" t="n">
        <v>43507</v>
      </c>
      <c r="D215" s="1" t="n">
        <v>2019</v>
      </c>
      <c r="E215" s="2" t="s">
        <v>2078</v>
      </c>
      <c r="F215" s="6" t="n">
        <v>35159</v>
      </c>
      <c r="G215" s="1" t="n">
        <v>88</v>
      </c>
      <c r="H215" s="2" t="s">
        <v>2079</v>
      </c>
      <c r="I215" s="2" t="s">
        <v>927</v>
      </c>
      <c r="J215" s="2" t="s">
        <v>1757</v>
      </c>
      <c r="K215" s="2" t="s">
        <v>1764</v>
      </c>
      <c r="L215" s="2" t="s">
        <v>1765</v>
      </c>
      <c r="M215" s="6" t="n">
        <v>43504</v>
      </c>
      <c r="N215" s="2" t="s">
        <v>1775</v>
      </c>
      <c r="P215" s="2" t="s">
        <v>1904</v>
      </c>
    </row>
    <row r="216" customFormat="false" ht="18.7" hidden="false" customHeight="true" outlineLevel="0" collapsed="false">
      <c r="A216" s="1" t="n">
        <v>215</v>
      </c>
      <c r="B216" s="2" t="s">
        <v>2080</v>
      </c>
      <c r="C216" s="6" t="n">
        <v>43537</v>
      </c>
      <c r="D216" s="1" t="n">
        <v>2019</v>
      </c>
      <c r="E216" s="2" t="s">
        <v>2078</v>
      </c>
      <c r="F216" s="6" t="n">
        <v>35159</v>
      </c>
      <c r="G216" s="1" t="n">
        <v>88</v>
      </c>
      <c r="H216" s="2" t="s">
        <v>2079</v>
      </c>
      <c r="I216" s="2" t="s">
        <v>927</v>
      </c>
      <c r="J216" s="2" t="s">
        <v>1757</v>
      </c>
      <c r="K216" s="2" t="s">
        <v>1845</v>
      </c>
      <c r="L216" s="2" t="s">
        <v>1846</v>
      </c>
      <c r="M216" s="6" t="n">
        <v>43535</v>
      </c>
      <c r="N216" s="2" t="s">
        <v>1758</v>
      </c>
      <c r="O216" s="2" t="s">
        <v>1784</v>
      </c>
    </row>
    <row r="217" customFormat="false" ht="18.7" hidden="false" customHeight="true" outlineLevel="0" collapsed="false">
      <c r="A217" s="1" t="n">
        <v>216</v>
      </c>
      <c r="B217" s="2" t="s">
        <v>2081</v>
      </c>
      <c r="C217" s="6" t="n">
        <v>44532</v>
      </c>
      <c r="D217" s="1" t="n">
        <v>2021</v>
      </c>
      <c r="E217" s="2" t="s">
        <v>2078</v>
      </c>
      <c r="F217" s="6" t="n">
        <v>35159</v>
      </c>
      <c r="G217" s="1" t="n">
        <v>88</v>
      </c>
      <c r="H217" s="2" t="s">
        <v>2079</v>
      </c>
      <c r="I217" s="2" t="s">
        <v>927</v>
      </c>
      <c r="J217" s="2" t="s">
        <v>1757</v>
      </c>
      <c r="K217" s="2" t="s">
        <v>2082</v>
      </c>
      <c r="L217" s="2" t="s">
        <v>2083</v>
      </c>
      <c r="M217" s="6" t="n">
        <v>44530</v>
      </c>
      <c r="N217" s="2" t="s">
        <v>1758</v>
      </c>
      <c r="O217" s="2" t="s">
        <v>1749</v>
      </c>
      <c r="Q217" s="2" t="s">
        <v>1779</v>
      </c>
      <c r="R217" s="6" t="n">
        <v>44530</v>
      </c>
      <c r="S217" s="2" t="s">
        <v>1749</v>
      </c>
      <c r="T217" s="2" t="s">
        <v>1774</v>
      </c>
      <c r="U217" s="6" t="n">
        <v>44530</v>
      </c>
    </row>
    <row r="218" customFormat="false" ht="18.7" hidden="false" customHeight="true" outlineLevel="0" collapsed="false">
      <c r="A218" s="1" t="n">
        <v>217</v>
      </c>
      <c r="B218" s="2" t="s">
        <v>2084</v>
      </c>
      <c r="C218" s="6" t="n">
        <v>44729</v>
      </c>
      <c r="D218" s="1" t="n">
        <v>2022</v>
      </c>
      <c r="E218" s="2" t="s">
        <v>2078</v>
      </c>
      <c r="F218" s="6" t="n">
        <v>35159</v>
      </c>
      <c r="G218" s="1" t="n">
        <v>88</v>
      </c>
      <c r="H218" s="2" t="s">
        <v>2079</v>
      </c>
      <c r="I218" s="2" t="s">
        <v>927</v>
      </c>
      <c r="J218" s="2" t="s">
        <v>1757</v>
      </c>
      <c r="K218" s="2" t="s">
        <v>1778</v>
      </c>
      <c r="L218" s="2" t="s">
        <v>1779</v>
      </c>
      <c r="M218" s="6" t="n">
        <v>44729</v>
      </c>
      <c r="N218" s="2" t="s">
        <v>1758</v>
      </c>
      <c r="O218" s="2" t="s">
        <v>1766</v>
      </c>
    </row>
    <row r="219" customFormat="false" ht="18.7" hidden="false" customHeight="true" outlineLevel="0" collapsed="false">
      <c r="A219" s="1" t="n">
        <v>218</v>
      </c>
      <c r="B219" s="2" t="s">
        <v>2085</v>
      </c>
      <c r="C219" s="6" t="n">
        <v>44777</v>
      </c>
      <c r="D219" s="1" t="n">
        <v>2022</v>
      </c>
      <c r="E219" s="2" t="s">
        <v>2078</v>
      </c>
      <c r="F219" s="6" t="n">
        <v>35159</v>
      </c>
      <c r="G219" s="1" t="n">
        <v>88</v>
      </c>
      <c r="H219" s="2" t="s">
        <v>2079</v>
      </c>
      <c r="I219" s="2" t="s">
        <v>927</v>
      </c>
      <c r="J219" s="2" t="s">
        <v>1757</v>
      </c>
      <c r="K219" s="2" t="s">
        <v>1773</v>
      </c>
      <c r="L219" s="2" t="s">
        <v>1774</v>
      </c>
      <c r="M219" s="6" t="n">
        <v>44776</v>
      </c>
      <c r="N219" s="2" t="s">
        <v>1775</v>
      </c>
      <c r="P219" s="2" t="s">
        <v>1776</v>
      </c>
    </row>
    <row r="220" customFormat="false" ht="18.7" hidden="false" customHeight="true" outlineLevel="0" collapsed="false">
      <c r="A220" s="1" t="n">
        <v>219</v>
      </c>
      <c r="B220" s="8" t="s">
        <v>2086</v>
      </c>
      <c r="C220" s="9" t="n">
        <v>44984</v>
      </c>
      <c r="D220" s="10" t="n">
        <v>2023</v>
      </c>
      <c r="E220" s="8" t="s">
        <v>2078</v>
      </c>
      <c r="F220" s="9" t="n">
        <v>35159</v>
      </c>
      <c r="G220" s="1" t="n">
        <v>88</v>
      </c>
      <c r="H220" s="8" t="s">
        <v>2079</v>
      </c>
      <c r="I220" s="8" t="s">
        <v>1848</v>
      </c>
      <c r="J220" s="8" t="s">
        <v>1757</v>
      </c>
      <c r="K220" s="2" t="s">
        <v>2087</v>
      </c>
      <c r="L220" s="2" t="s">
        <v>2088</v>
      </c>
      <c r="M220" s="6" t="n">
        <v>44982</v>
      </c>
      <c r="N220" s="2" t="s">
        <v>1775</v>
      </c>
      <c r="P220" s="2" t="s">
        <v>1776</v>
      </c>
      <c r="Q220" s="2" t="s">
        <v>1788</v>
      </c>
      <c r="R220" s="6" t="n">
        <v>44982</v>
      </c>
    </row>
    <row r="221" customFormat="false" ht="18.7" hidden="false" customHeight="true" outlineLevel="0" collapsed="false">
      <c r="A221" s="1" t="n">
        <v>220</v>
      </c>
      <c r="B221" s="2" t="s">
        <v>2089</v>
      </c>
      <c r="C221" s="6" t="n">
        <v>45012</v>
      </c>
      <c r="D221" s="1" t="n">
        <v>2023</v>
      </c>
      <c r="E221" s="2" t="s">
        <v>2078</v>
      </c>
      <c r="F221" s="6" t="n">
        <v>35159</v>
      </c>
      <c r="G221" s="1" t="n">
        <v>88</v>
      </c>
      <c r="H221" s="2" t="s">
        <v>2079</v>
      </c>
      <c r="I221" s="2" t="s">
        <v>927</v>
      </c>
      <c r="J221" s="2" t="s">
        <v>1757</v>
      </c>
      <c r="K221" s="2" t="s">
        <v>1767</v>
      </c>
      <c r="L221" s="2" t="s">
        <v>1768</v>
      </c>
      <c r="M221" s="6" t="n">
        <v>45011</v>
      </c>
      <c r="N221" s="2" t="s">
        <v>1758</v>
      </c>
      <c r="O221" s="2" t="s">
        <v>1749</v>
      </c>
    </row>
    <row r="222" customFormat="false" ht="18.7" hidden="false" customHeight="true" outlineLevel="0" collapsed="false">
      <c r="A222" s="1" t="n">
        <v>221</v>
      </c>
      <c r="B222" s="2" t="s">
        <v>902</v>
      </c>
      <c r="C222" s="6" t="n">
        <v>44169</v>
      </c>
      <c r="D222" s="1" t="n">
        <v>2020</v>
      </c>
      <c r="E222" s="2" t="s">
        <v>903</v>
      </c>
      <c r="F222" s="6" t="n">
        <v>22974</v>
      </c>
      <c r="G222" s="1" t="n">
        <v>90</v>
      </c>
      <c r="H222" s="2" t="s">
        <v>903</v>
      </c>
      <c r="I222" s="2" t="s">
        <v>904</v>
      </c>
      <c r="J222" s="2" t="s">
        <v>1823</v>
      </c>
      <c r="K222" s="2" t="s">
        <v>1778</v>
      </c>
      <c r="L222" s="2" t="s">
        <v>1779</v>
      </c>
      <c r="M222" s="6" t="n">
        <v>44148</v>
      </c>
      <c r="O222" s="2" t="s">
        <v>1766</v>
      </c>
    </row>
    <row r="223" customFormat="false" ht="18.7" hidden="false" customHeight="true" outlineLevel="0" collapsed="false">
      <c r="A223" s="1" t="n">
        <v>222</v>
      </c>
      <c r="B223" s="2" t="s">
        <v>908</v>
      </c>
      <c r="C223" s="6" t="n">
        <v>44400</v>
      </c>
      <c r="D223" s="1" t="n">
        <v>2021</v>
      </c>
      <c r="E223" s="2" t="s">
        <v>909</v>
      </c>
      <c r="F223" s="6" t="n">
        <v>22974</v>
      </c>
      <c r="G223" s="1" t="n">
        <v>90</v>
      </c>
      <c r="H223" s="2" t="s">
        <v>903</v>
      </c>
      <c r="I223" s="2" t="s">
        <v>904</v>
      </c>
      <c r="J223" s="2" t="s">
        <v>1823</v>
      </c>
      <c r="K223" s="2" t="s">
        <v>2090</v>
      </c>
      <c r="L223" s="2" t="n">
        <v>393.1</v>
      </c>
      <c r="M223" s="6" t="n">
        <v>44391</v>
      </c>
      <c r="O223" s="2" t="s">
        <v>1766</v>
      </c>
    </row>
    <row r="224" customFormat="false" ht="18.7" hidden="false" customHeight="true" outlineLevel="0" collapsed="false">
      <c r="A224" s="1" t="n">
        <v>223</v>
      </c>
      <c r="B224" s="2" t="s">
        <v>911</v>
      </c>
      <c r="C224" s="6" t="n">
        <v>44940</v>
      </c>
      <c r="D224" s="1" t="n">
        <v>2023</v>
      </c>
      <c r="E224" s="2" t="s">
        <v>903</v>
      </c>
      <c r="F224" s="6" t="n">
        <v>22974</v>
      </c>
      <c r="G224" s="1" t="n">
        <v>90</v>
      </c>
      <c r="H224" s="2" t="s">
        <v>903</v>
      </c>
      <c r="I224" s="2" t="s">
        <v>904</v>
      </c>
      <c r="J224" s="2" t="s">
        <v>1823</v>
      </c>
      <c r="K224" s="2" t="s">
        <v>2091</v>
      </c>
      <c r="L224" s="2" t="s">
        <v>2092</v>
      </c>
      <c r="M224" s="6" t="n">
        <v>44939</v>
      </c>
      <c r="O224" s="2" t="s">
        <v>1766</v>
      </c>
    </row>
    <row r="225" customFormat="false" ht="18.7" hidden="false" customHeight="true" outlineLevel="0" collapsed="false">
      <c r="A225" s="1" t="n">
        <v>224</v>
      </c>
      <c r="B225" s="2" t="s">
        <v>910</v>
      </c>
      <c r="C225" s="6" t="n">
        <v>45065</v>
      </c>
      <c r="D225" s="1" t="n">
        <v>2023</v>
      </c>
      <c r="E225" s="2" t="s">
        <v>903</v>
      </c>
      <c r="F225" s="6" t="n">
        <v>22974</v>
      </c>
      <c r="G225" s="1" t="n">
        <v>90</v>
      </c>
      <c r="H225" s="2" t="s">
        <v>903</v>
      </c>
      <c r="I225" s="2" t="s">
        <v>904</v>
      </c>
      <c r="J225" s="2" t="s">
        <v>1823</v>
      </c>
      <c r="K225" s="2" t="s">
        <v>1778</v>
      </c>
      <c r="L225" s="2" t="s">
        <v>1779</v>
      </c>
      <c r="M225" s="6" t="n">
        <v>45059</v>
      </c>
      <c r="O225" s="2" t="s">
        <v>1766</v>
      </c>
    </row>
    <row r="226" customFormat="false" ht="18.7" hidden="false" customHeight="true" outlineLevel="0" collapsed="false">
      <c r="A226" s="1" t="n">
        <v>225</v>
      </c>
      <c r="B226" s="8" t="s">
        <v>912</v>
      </c>
      <c r="C226" s="9" t="n">
        <v>45251</v>
      </c>
      <c r="D226" s="10" t="n">
        <v>2023</v>
      </c>
      <c r="E226" s="8" t="s">
        <v>913</v>
      </c>
      <c r="F226" s="9" t="n">
        <v>22974</v>
      </c>
      <c r="G226" s="1" t="n">
        <v>90</v>
      </c>
      <c r="H226" s="8" t="s">
        <v>903</v>
      </c>
      <c r="I226" s="8" t="s">
        <v>904</v>
      </c>
      <c r="J226" s="8" t="s">
        <v>1746</v>
      </c>
      <c r="K226" s="2" t="s">
        <v>1778</v>
      </c>
      <c r="L226" s="2" t="s">
        <v>1779</v>
      </c>
      <c r="M226" s="6" t="n">
        <v>45223</v>
      </c>
      <c r="O226" s="2" t="s">
        <v>1749</v>
      </c>
    </row>
    <row r="227" customFormat="false" ht="18.7" hidden="false" customHeight="true" outlineLevel="0" collapsed="false">
      <c r="A227" s="1" t="n">
        <v>226</v>
      </c>
      <c r="B227" s="2" t="s">
        <v>914</v>
      </c>
      <c r="C227" s="6" t="n">
        <v>45265</v>
      </c>
      <c r="D227" s="1" t="n">
        <v>2023</v>
      </c>
      <c r="E227" s="2" t="s">
        <v>913</v>
      </c>
      <c r="F227" s="6" t="n">
        <v>22974</v>
      </c>
      <c r="G227" s="1" t="n">
        <v>90</v>
      </c>
      <c r="H227" s="2" t="s">
        <v>903</v>
      </c>
      <c r="I227" s="2" t="s">
        <v>904</v>
      </c>
      <c r="J227" s="2" t="s">
        <v>1746</v>
      </c>
      <c r="K227" s="2" t="s">
        <v>1754</v>
      </c>
      <c r="L227" s="2" t="s">
        <v>1750</v>
      </c>
      <c r="M227" s="6" t="n">
        <v>44945</v>
      </c>
      <c r="O227" s="2" t="s">
        <v>1749</v>
      </c>
    </row>
    <row r="228" customFormat="false" ht="18.7" hidden="false" customHeight="true" outlineLevel="0" collapsed="false">
      <c r="A228" s="1" t="n">
        <v>227</v>
      </c>
      <c r="B228" s="2" t="s">
        <v>923</v>
      </c>
      <c r="C228" s="6" t="n">
        <v>45757</v>
      </c>
      <c r="D228" s="1" t="n">
        <v>2025</v>
      </c>
      <c r="E228" s="2" t="s">
        <v>924</v>
      </c>
      <c r="F228" s="6" t="n">
        <v>22974</v>
      </c>
      <c r="G228" s="1" t="n">
        <v>90</v>
      </c>
      <c r="H228" s="2" t="s">
        <v>903</v>
      </c>
      <c r="I228" s="2" t="s">
        <v>904</v>
      </c>
      <c r="J228" s="2" t="s">
        <v>1823</v>
      </c>
      <c r="K228" s="2" t="s">
        <v>2093</v>
      </c>
      <c r="L228" s="2" t="s">
        <v>1917</v>
      </c>
      <c r="M228" s="6" t="n">
        <v>45625</v>
      </c>
      <c r="O228" s="2" t="s">
        <v>1766</v>
      </c>
      <c r="Q228" s="2" t="s">
        <v>1828</v>
      </c>
      <c r="R228" s="6" t="n">
        <v>45625</v>
      </c>
      <c r="S228" s="2" t="s">
        <v>1766</v>
      </c>
      <c r="T228" s="2" t="s">
        <v>1864</v>
      </c>
      <c r="U228" s="6" t="n">
        <v>45625</v>
      </c>
      <c r="V228" s="2" t="s">
        <v>1766</v>
      </c>
    </row>
    <row r="229" customFormat="false" ht="18.7" hidden="false" customHeight="true" outlineLevel="0" collapsed="false">
      <c r="A229" s="1" t="n">
        <v>228</v>
      </c>
      <c r="B229" s="2" t="s">
        <v>2094</v>
      </c>
      <c r="C229" s="6" t="n">
        <v>44750</v>
      </c>
      <c r="D229" s="1" t="n">
        <v>2022</v>
      </c>
      <c r="E229" s="2" t="s">
        <v>2095</v>
      </c>
      <c r="F229" s="6" t="n">
        <v>32078</v>
      </c>
      <c r="G229" s="1" t="n">
        <v>91</v>
      </c>
      <c r="H229" s="2" t="s">
        <v>2096</v>
      </c>
      <c r="I229" s="2" t="s">
        <v>1957</v>
      </c>
      <c r="J229" s="2" t="s">
        <v>1850</v>
      </c>
      <c r="K229" s="2" t="s">
        <v>1805</v>
      </c>
      <c r="L229" s="2" t="s">
        <v>1806</v>
      </c>
      <c r="M229" s="6" t="n">
        <v>44492</v>
      </c>
      <c r="N229" s="2" t="s">
        <v>1775</v>
      </c>
      <c r="P229" s="2" t="s">
        <v>1776</v>
      </c>
    </row>
    <row r="230" customFormat="false" ht="18.7" hidden="false" customHeight="true" outlineLevel="0" collapsed="false">
      <c r="A230" s="1" t="n">
        <v>229</v>
      </c>
      <c r="B230" s="2" t="s">
        <v>2097</v>
      </c>
      <c r="C230" s="6" t="n">
        <v>44790</v>
      </c>
      <c r="D230" s="1" t="n">
        <v>2022</v>
      </c>
      <c r="E230" s="2" t="s">
        <v>2095</v>
      </c>
      <c r="F230" s="6" t="n">
        <v>32078</v>
      </c>
      <c r="G230" s="1" t="n">
        <v>91</v>
      </c>
      <c r="H230" s="2" t="s">
        <v>2096</v>
      </c>
      <c r="I230" s="2" t="s">
        <v>1957</v>
      </c>
      <c r="J230" s="2" t="s">
        <v>1757</v>
      </c>
      <c r="K230" s="2" t="s">
        <v>2098</v>
      </c>
      <c r="L230" s="2" t="s">
        <v>2099</v>
      </c>
      <c r="M230" s="6" t="n">
        <v>44790</v>
      </c>
      <c r="N230" s="2" t="s">
        <v>1758</v>
      </c>
      <c r="O230" s="2" t="s">
        <v>1766</v>
      </c>
    </row>
    <row r="231" customFormat="false" ht="18.7" hidden="false" customHeight="true" outlineLevel="0" collapsed="false">
      <c r="A231" s="1" t="n">
        <v>230</v>
      </c>
      <c r="B231" s="8" t="s">
        <v>2100</v>
      </c>
      <c r="C231" s="9" t="n">
        <v>44830</v>
      </c>
      <c r="D231" s="10" t="n">
        <v>2022</v>
      </c>
      <c r="E231" s="8" t="s">
        <v>2095</v>
      </c>
      <c r="F231" s="9" t="n">
        <v>32078</v>
      </c>
      <c r="G231" s="1" t="n">
        <v>91</v>
      </c>
      <c r="H231" s="8" t="s">
        <v>2096</v>
      </c>
      <c r="I231" s="8" t="s">
        <v>1957</v>
      </c>
      <c r="J231" s="8" t="s">
        <v>1850</v>
      </c>
      <c r="K231" s="2" t="s">
        <v>1805</v>
      </c>
      <c r="L231" s="2" t="s">
        <v>1806</v>
      </c>
      <c r="M231" s="6" t="n">
        <v>44708</v>
      </c>
      <c r="N231" s="2" t="s">
        <v>1775</v>
      </c>
      <c r="P231" s="2" t="s">
        <v>1776</v>
      </c>
    </row>
    <row r="232" customFormat="false" ht="18.7" hidden="false" customHeight="true" outlineLevel="0" collapsed="false">
      <c r="A232" s="1" t="n">
        <v>231</v>
      </c>
      <c r="B232" s="2" t="s">
        <v>2101</v>
      </c>
      <c r="C232" s="6" t="n">
        <v>44848</v>
      </c>
      <c r="D232" s="1" t="n">
        <v>2022</v>
      </c>
      <c r="E232" s="2" t="s">
        <v>2095</v>
      </c>
      <c r="F232" s="6" t="n">
        <v>32078</v>
      </c>
      <c r="G232" s="1" t="n">
        <v>91</v>
      </c>
      <c r="H232" s="2" t="s">
        <v>2096</v>
      </c>
      <c r="I232" s="2" t="s">
        <v>1957</v>
      </c>
      <c r="J232" s="2" t="s">
        <v>1757</v>
      </c>
      <c r="K232" s="2" t="s">
        <v>1778</v>
      </c>
      <c r="L232" s="2" t="s">
        <v>1779</v>
      </c>
      <c r="M232" s="6" t="n">
        <v>44790</v>
      </c>
      <c r="N232" s="2" t="s">
        <v>1758</v>
      </c>
      <c r="O232" s="2" t="s">
        <v>1766</v>
      </c>
    </row>
    <row r="233" customFormat="false" ht="18.7" hidden="false" customHeight="true" outlineLevel="0" collapsed="false">
      <c r="A233" s="1" t="n">
        <v>232</v>
      </c>
      <c r="B233" s="2" t="s">
        <v>2102</v>
      </c>
      <c r="C233" s="6" t="n">
        <v>44851</v>
      </c>
      <c r="D233" s="1" t="n">
        <v>2022</v>
      </c>
      <c r="E233" s="2" t="s">
        <v>2103</v>
      </c>
      <c r="F233" s="6" t="n">
        <v>32078</v>
      </c>
      <c r="G233" s="1" t="n">
        <v>91</v>
      </c>
      <c r="H233" s="2" t="s">
        <v>2096</v>
      </c>
      <c r="I233" s="2" t="s">
        <v>1957</v>
      </c>
      <c r="J233" s="2" t="s">
        <v>1757</v>
      </c>
      <c r="K233" s="2" t="s">
        <v>2104</v>
      </c>
      <c r="L233" s="2" t="s">
        <v>2105</v>
      </c>
      <c r="M233" s="6" t="n">
        <v>44848</v>
      </c>
      <c r="N233" s="2" t="s">
        <v>1758</v>
      </c>
      <c r="O233" s="2" t="s">
        <v>1749</v>
      </c>
    </row>
    <row r="234" customFormat="false" ht="18.7" hidden="false" customHeight="true" outlineLevel="0" collapsed="false">
      <c r="A234" s="1" t="n">
        <v>233</v>
      </c>
      <c r="B234" s="2" t="s">
        <v>2106</v>
      </c>
      <c r="C234" s="6" t="n">
        <v>44940</v>
      </c>
      <c r="D234" s="1" t="n">
        <v>2023</v>
      </c>
      <c r="E234" s="2" t="s">
        <v>2103</v>
      </c>
      <c r="F234" s="6" t="n">
        <v>32078</v>
      </c>
      <c r="G234" s="1" t="n">
        <v>91</v>
      </c>
      <c r="H234" s="2" t="s">
        <v>2096</v>
      </c>
      <c r="I234" s="2" t="s">
        <v>1957</v>
      </c>
      <c r="J234" s="2" t="s">
        <v>1757</v>
      </c>
      <c r="K234" s="2" t="s">
        <v>2107</v>
      </c>
      <c r="L234" s="2" t="s">
        <v>2108</v>
      </c>
      <c r="M234" s="6" t="n">
        <v>44939</v>
      </c>
      <c r="N234" s="2" t="s">
        <v>1758</v>
      </c>
      <c r="O234" s="2" t="s">
        <v>1766</v>
      </c>
    </row>
    <row r="235" customFormat="false" ht="18.7" hidden="false" customHeight="true" outlineLevel="0" collapsed="false">
      <c r="A235" s="1" t="n">
        <v>234</v>
      </c>
      <c r="B235" s="2" t="s">
        <v>2109</v>
      </c>
      <c r="C235" s="6" t="n">
        <v>45027</v>
      </c>
      <c r="D235" s="1" t="n">
        <v>2023</v>
      </c>
      <c r="E235" s="2" t="s">
        <v>2095</v>
      </c>
      <c r="F235" s="6" t="n">
        <v>32078</v>
      </c>
      <c r="G235" s="1" t="n">
        <v>91</v>
      </c>
      <c r="H235" s="2" t="s">
        <v>2096</v>
      </c>
      <c r="J235" s="2" t="s">
        <v>1757</v>
      </c>
      <c r="K235" s="2" t="s">
        <v>2110</v>
      </c>
      <c r="L235" s="2" t="s">
        <v>1750</v>
      </c>
      <c r="M235" s="6" t="n">
        <v>44896</v>
      </c>
      <c r="N235" s="2" t="s">
        <v>1890</v>
      </c>
      <c r="O235" s="2" t="s">
        <v>1784</v>
      </c>
    </row>
    <row r="236" customFormat="false" ht="18.7" hidden="false" customHeight="true" outlineLevel="0" collapsed="false">
      <c r="A236" s="1" t="n">
        <v>235</v>
      </c>
      <c r="B236" s="2" t="s">
        <v>2111</v>
      </c>
      <c r="C236" s="6" t="n">
        <v>45465</v>
      </c>
      <c r="D236" s="1" t="n">
        <v>2024</v>
      </c>
      <c r="E236" s="2" t="s">
        <v>1705</v>
      </c>
      <c r="F236" s="6" t="n">
        <v>29312</v>
      </c>
      <c r="G236" s="1" t="n">
        <v>94</v>
      </c>
      <c r="H236" s="2" t="s">
        <v>1707</v>
      </c>
      <c r="I236" s="2" t="s">
        <v>2112</v>
      </c>
      <c r="J236" s="2" t="s">
        <v>1757</v>
      </c>
      <c r="K236" s="2" t="s">
        <v>2113</v>
      </c>
      <c r="L236" s="2" t="s">
        <v>1880</v>
      </c>
      <c r="M236" s="6" t="n">
        <v>45465</v>
      </c>
      <c r="N236" s="2" t="s">
        <v>1758</v>
      </c>
      <c r="O236" s="2" t="s">
        <v>1766</v>
      </c>
    </row>
    <row r="237" customFormat="false" ht="18.7" hidden="false" customHeight="true" outlineLevel="0" collapsed="false">
      <c r="A237" s="1" t="n">
        <v>236</v>
      </c>
      <c r="B237" s="2" t="s">
        <v>2114</v>
      </c>
      <c r="C237" s="6" t="n">
        <v>45522</v>
      </c>
      <c r="D237" s="1" t="n">
        <v>2024</v>
      </c>
      <c r="E237" s="2" t="s">
        <v>1705</v>
      </c>
      <c r="F237" s="6" t="n">
        <v>29312</v>
      </c>
      <c r="G237" s="1" t="n">
        <v>94</v>
      </c>
      <c r="H237" s="2" t="s">
        <v>1707</v>
      </c>
      <c r="I237" s="2" t="s">
        <v>2112</v>
      </c>
      <c r="J237" s="2" t="s">
        <v>1757</v>
      </c>
      <c r="K237" s="2" t="s">
        <v>2009</v>
      </c>
      <c r="L237" s="2" t="s">
        <v>1988</v>
      </c>
      <c r="M237" s="6" t="n">
        <v>45521</v>
      </c>
      <c r="N237" s="2" t="s">
        <v>1758</v>
      </c>
      <c r="O237" s="2" t="s">
        <v>1766</v>
      </c>
      <c r="Q237" s="2" t="s">
        <v>1765</v>
      </c>
      <c r="R237" s="6" t="n">
        <v>45521</v>
      </c>
      <c r="S237" s="2" t="s">
        <v>1766</v>
      </c>
    </row>
    <row r="238" customFormat="false" ht="18.7" hidden="false" customHeight="true" outlineLevel="0" collapsed="false">
      <c r="A238" s="1" t="n">
        <v>237</v>
      </c>
      <c r="B238" s="2" t="s">
        <v>2115</v>
      </c>
      <c r="C238" s="6" t="n">
        <v>45574</v>
      </c>
      <c r="D238" s="1" t="n">
        <v>2024</v>
      </c>
      <c r="E238" s="2" t="s">
        <v>1705</v>
      </c>
      <c r="F238" s="6" t="n">
        <v>29312</v>
      </c>
      <c r="G238" s="1" t="n">
        <v>94</v>
      </c>
      <c r="H238" s="2" t="s">
        <v>1707</v>
      </c>
      <c r="I238" s="2" t="s">
        <v>2112</v>
      </c>
      <c r="J238" s="2" t="s">
        <v>1757</v>
      </c>
      <c r="K238" s="2" t="s">
        <v>1778</v>
      </c>
      <c r="L238" s="2" t="s">
        <v>1779</v>
      </c>
      <c r="M238" s="6" t="n">
        <v>45573</v>
      </c>
      <c r="N238" s="2" t="s">
        <v>1758</v>
      </c>
      <c r="O238" s="2" t="s">
        <v>1766</v>
      </c>
      <c r="Q238" s="2" t="s">
        <v>1765</v>
      </c>
      <c r="R238" s="6" t="n">
        <v>45573</v>
      </c>
      <c r="S238" s="2" t="s">
        <v>1766</v>
      </c>
    </row>
    <row r="239" customFormat="false" ht="18.7" hidden="false" customHeight="true" outlineLevel="0" collapsed="false">
      <c r="A239" s="1" t="n">
        <v>238</v>
      </c>
      <c r="B239" s="8" t="s">
        <v>2116</v>
      </c>
      <c r="C239" s="9" t="n">
        <v>45575</v>
      </c>
      <c r="D239" s="10" t="n">
        <v>2024</v>
      </c>
      <c r="E239" s="8" t="s">
        <v>1705</v>
      </c>
      <c r="F239" s="9" t="n">
        <v>29312</v>
      </c>
      <c r="G239" s="1" t="n">
        <v>94</v>
      </c>
      <c r="H239" s="8" t="s">
        <v>1707</v>
      </c>
      <c r="I239" s="8" t="s">
        <v>2112</v>
      </c>
      <c r="J239" s="8" t="s">
        <v>1757</v>
      </c>
      <c r="K239" s="2" t="s">
        <v>2009</v>
      </c>
      <c r="L239" s="2" t="s">
        <v>1988</v>
      </c>
      <c r="M239" s="6" t="n">
        <v>45575</v>
      </c>
      <c r="N239" s="2" t="s">
        <v>1758</v>
      </c>
      <c r="O239" s="2" t="s">
        <v>1766</v>
      </c>
    </row>
    <row r="240" customFormat="false" ht="18.7" hidden="false" customHeight="true" outlineLevel="0" collapsed="false">
      <c r="A240" s="1" t="n">
        <v>239</v>
      </c>
      <c r="B240" s="2" t="s">
        <v>2117</v>
      </c>
      <c r="C240" s="6" t="n">
        <v>45589</v>
      </c>
      <c r="D240" s="1" t="n">
        <v>2024</v>
      </c>
      <c r="E240" s="2" t="s">
        <v>1705</v>
      </c>
      <c r="F240" s="6" t="n">
        <v>29312</v>
      </c>
      <c r="G240" s="1" t="n">
        <v>94</v>
      </c>
      <c r="H240" s="2" t="s">
        <v>1707</v>
      </c>
      <c r="I240" s="2" t="s">
        <v>2112</v>
      </c>
      <c r="J240" s="2" t="s">
        <v>1757</v>
      </c>
      <c r="K240" s="2" t="s">
        <v>2009</v>
      </c>
      <c r="L240" s="2" t="s">
        <v>1988</v>
      </c>
      <c r="M240" s="6" t="n">
        <v>45589</v>
      </c>
      <c r="N240" s="2" t="s">
        <v>1758</v>
      </c>
      <c r="O240" s="2" t="s">
        <v>1766</v>
      </c>
    </row>
    <row r="241" customFormat="false" ht="18.7" hidden="false" customHeight="true" outlineLevel="0" collapsed="false">
      <c r="A241" s="1" t="n">
        <v>240</v>
      </c>
      <c r="B241" s="2" t="s">
        <v>2118</v>
      </c>
      <c r="C241" s="6" t="n">
        <v>45600</v>
      </c>
      <c r="D241" s="1" t="n">
        <v>2024</v>
      </c>
      <c r="E241" s="2" t="s">
        <v>1705</v>
      </c>
      <c r="F241" s="6" t="n">
        <v>29312</v>
      </c>
      <c r="G241" s="1" t="n">
        <v>94</v>
      </c>
      <c r="H241" s="2" t="s">
        <v>1707</v>
      </c>
      <c r="I241" s="2" t="s">
        <v>2112</v>
      </c>
      <c r="J241" s="2" t="s">
        <v>1757</v>
      </c>
      <c r="K241" s="2" t="s">
        <v>2119</v>
      </c>
      <c r="L241" s="2" t="s">
        <v>2120</v>
      </c>
      <c r="M241" s="6" t="n">
        <v>45597</v>
      </c>
      <c r="N241" s="2" t="s">
        <v>1758</v>
      </c>
      <c r="O241" s="2" t="s">
        <v>1766</v>
      </c>
    </row>
    <row r="242" customFormat="false" ht="18.7" hidden="false" customHeight="true" outlineLevel="0" collapsed="false">
      <c r="A242" s="1" t="n">
        <v>241</v>
      </c>
      <c r="B242" s="2" t="s">
        <v>1704</v>
      </c>
      <c r="C242" s="6" t="n">
        <v>45600</v>
      </c>
      <c r="D242" s="1" t="n">
        <v>2024</v>
      </c>
      <c r="E242" s="2" t="s">
        <v>1705</v>
      </c>
      <c r="F242" s="6" t="n">
        <v>29312</v>
      </c>
      <c r="G242" s="1" t="n">
        <v>94</v>
      </c>
      <c r="H242" s="2" t="s">
        <v>1707</v>
      </c>
      <c r="I242" s="2" t="s">
        <v>1190</v>
      </c>
      <c r="J242" s="2" t="s">
        <v>1746</v>
      </c>
      <c r="K242" s="2" t="s">
        <v>1767</v>
      </c>
      <c r="L242" s="2" t="s">
        <v>1768</v>
      </c>
      <c r="M242" s="6" t="n">
        <v>45599</v>
      </c>
      <c r="O242" s="2" t="s">
        <v>1749</v>
      </c>
    </row>
    <row r="243" customFormat="false" ht="18.7" hidden="false" customHeight="true" outlineLevel="0" collapsed="false">
      <c r="A243" s="1" t="n">
        <v>242</v>
      </c>
      <c r="B243" s="2" t="s">
        <v>2121</v>
      </c>
      <c r="C243" s="6" t="n">
        <v>43754</v>
      </c>
      <c r="D243" s="1" t="n">
        <v>2019</v>
      </c>
      <c r="E243" s="2" t="s">
        <v>2122</v>
      </c>
      <c r="F243" s="6" t="n">
        <v>32887</v>
      </c>
      <c r="G243" s="1" t="n">
        <v>101</v>
      </c>
      <c r="H243" s="2" t="s">
        <v>2123</v>
      </c>
      <c r="I243" s="2" t="s">
        <v>2124</v>
      </c>
      <c r="J243" s="2" t="s">
        <v>1757</v>
      </c>
      <c r="K243" s="2" t="s">
        <v>1754</v>
      </c>
      <c r="L243" s="2" t="s">
        <v>1750</v>
      </c>
      <c r="M243" s="6" t="n">
        <v>43753</v>
      </c>
      <c r="N243" s="2" t="s">
        <v>1775</v>
      </c>
      <c r="P243" s="2" t="s">
        <v>1776</v>
      </c>
      <c r="Q243" s="2" t="s">
        <v>1750</v>
      </c>
      <c r="R243" s="6" t="n">
        <v>43753</v>
      </c>
      <c r="S243" s="2" t="s">
        <v>1749</v>
      </c>
    </row>
    <row r="244" customFormat="false" ht="18.7" hidden="false" customHeight="true" outlineLevel="0" collapsed="false">
      <c r="A244" s="1" t="n">
        <v>243</v>
      </c>
      <c r="B244" s="2" t="s">
        <v>2125</v>
      </c>
      <c r="C244" s="6" t="n">
        <v>44252</v>
      </c>
      <c r="D244" s="1" t="n">
        <v>2021</v>
      </c>
      <c r="E244" s="2" t="s">
        <v>2122</v>
      </c>
      <c r="F244" s="6" t="n">
        <v>32887</v>
      </c>
      <c r="G244" s="1" t="n">
        <v>101</v>
      </c>
      <c r="H244" s="2" t="s">
        <v>2123</v>
      </c>
      <c r="I244" s="2" t="s">
        <v>2124</v>
      </c>
      <c r="J244" s="2" t="s">
        <v>1757</v>
      </c>
      <c r="K244" s="2" t="s">
        <v>2009</v>
      </c>
      <c r="L244" s="2" t="s">
        <v>1988</v>
      </c>
      <c r="M244" s="6" t="n">
        <v>44252</v>
      </c>
      <c r="N244" s="2" t="s">
        <v>1775</v>
      </c>
      <c r="P244" s="2" t="s">
        <v>1904</v>
      </c>
    </row>
    <row r="245" customFormat="false" ht="18.7" hidden="false" customHeight="true" outlineLevel="0" collapsed="false">
      <c r="A245" s="1" t="n">
        <v>244</v>
      </c>
      <c r="B245" s="2" t="s">
        <v>2126</v>
      </c>
      <c r="C245" s="6" t="n">
        <v>44279</v>
      </c>
      <c r="D245" s="1" t="n">
        <v>2021</v>
      </c>
      <c r="E245" s="2" t="s">
        <v>2122</v>
      </c>
      <c r="F245" s="6" t="n">
        <v>32887</v>
      </c>
      <c r="G245" s="1" t="n">
        <v>101</v>
      </c>
      <c r="H245" s="2" t="s">
        <v>2123</v>
      </c>
      <c r="I245" s="2" t="s">
        <v>2124</v>
      </c>
      <c r="J245" s="2" t="s">
        <v>1757</v>
      </c>
      <c r="K245" s="2" t="s">
        <v>2127</v>
      </c>
      <c r="L245" s="2" t="s">
        <v>2128</v>
      </c>
      <c r="M245" s="6" t="n">
        <v>44228</v>
      </c>
      <c r="N245" s="2" t="s">
        <v>1758</v>
      </c>
      <c r="O245" s="2" t="s">
        <v>1784</v>
      </c>
    </row>
    <row r="246" customFormat="false" ht="18.7" hidden="false" customHeight="true" outlineLevel="0" collapsed="false">
      <c r="A246" s="1" t="n">
        <v>245</v>
      </c>
      <c r="B246" s="2" t="s">
        <v>2129</v>
      </c>
      <c r="C246" s="6" t="n">
        <v>44292</v>
      </c>
      <c r="D246" s="1" t="n">
        <v>2021</v>
      </c>
      <c r="E246" s="2" t="s">
        <v>2122</v>
      </c>
      <c r="F246" s="6" t="n">
        <v>32887</v>
      </c>
      <c r="G246" s="1" t="n">
        <v>101</v>
      </c>
      <c r="H246" s="2" t="s">
        <v>2123</v>
      </c>
      <c r="I246" s="2" t="s">
        <v>2124</v>
      </c>
      <c r="J246" s="2" t="s">
        <v>1757</v>
      </c>
      <c r="K246" s="2" t="s">
        <v>2130</v>
      </c>
      <c r="L246" s="2" t="s">
        <v>2131</v>
      </c>
      <c r="M246" s="6" t="n">
        <v>44292</v>
      </c>
      <c r="N246" s="2" t="s">
        <v>1775</v>
      </c>
      <c r="P246" s="2" t="s">
        <v>1797</v>
      </c>
      <c r="Q246" s="2" t="s">
        <v>2132</v>
      </c>
      <c r="R246" s="6" t="n">
        <v>44292</v>
      </c>
      <c r="S246" s="2" t="s">
        <v>1855</v>
      </c>
    </row>
    <row r="247" customFormat="false" ht="18.7" hidden="false" customHeight="true" outlineLevel="0" collapsed="false">
      <c r="A247" s="1" t="n">
        <v>246</v>
      </c>
      <c r="B247" s="2" t="s">
        <v>2133</v>
      </c>
      <c r="C247" s="6" t="n">
        <v>44294</v>
      </c>
      <c r="D247" s="1" t="n">
        <v>2021</v>
      </c>
      <c r="E247" s="2" t="s">
        <v>2122</v>
      </c>
      <c r="F247" s="6" t="n">
        <v>32887</v>
      </c>
      <c r="G247" s="1" t="n">
        <v>101</v>
      </c>
      <c r="H247" s="2" t="s">
        <v>2123</v>
      </c>
      <c r="I247" s="2" t="s">
        <v>2124</v>
      </c>
      <c r="J247" s="2" t="s">
        <v>1757</v>
      </c>
      <c r="K247" s="2" t="s">
        <v>2134</v>
      </c>
      <c r="L247" s="2" t="s">
        <v>2135</v>
      </c>
      <c r="M247" s="6" t="n">
        <v>44257</v>
      </c>
      <c r="N247" s="2" t="s">
        <v>1758</v>
      </c>
      <c r="O247" s="2" t="s">
        <v>1766</v>
      </c>
      <c r="Q247" s="2" t="s">
        <v>2136</v>
      </c>
      <c r="R247" s="6" t="n">
        <v>44257</v>
      </c>
      <c r="S247" s="2" t="s">
        <v>1855</v>
      </c>
    </row>
    <row r="248" customFormat="false" ht="18.7" hidden="false" customHeight="true" outlineLevel="0" collapsed="false">
      <c r="A248" s="1" t="n">
        <v>247</v>
      </c>
      <c r="B248" s="8" t="s">
        <v>2137</v>
      </c>
      <c r="C248" s="9" t="n">
        <v>44424</v>
      </c>
      <c r="D248" s="10" t="n">
        <v>2021</v>
      </c>
      <c r="E248" s="8" t="s">
        <v>2122</v>
      </c>
      <c r="F248" s="9" t="n">
        <v>32887</v>
      </c>
      <c r="G248" s="1" t="n">
        <v>101</v>
      </c>
      <c r="H248" s="8" t="s">
        <v>2123</v>
      </c>
      <c r="I248" s="8" t="s">
        <v>2124</v>
      </c>
      <c r="J248" s="8" t="s">
        <v>1757</v>
      </c>
      <c r="K248" s="2" t="s">
        <v>2138</v>
      </c>
      <c r="L248" s="2" t="s">
        <v>2139</v>
      </c>
      <c r="M248" s="6" t="n">
        <v>44422</v>
      </c>
      <c r="N248" s="2" t="s">
        <v>1758</v>
      </c>
      <c r="O248" s="2" t="s">
        <v>1784</v>
      </c>
      <c r="Q248" s="2" t="s">
        <v>1815</v>
      </c>
      <c r="R248" s="6" t="n">
        <v>44422</v>
      </c>
      <c r="S248" s="2" t="s">
        <v>1784</v>
      </c>
      <c r="T248" s="2" t="s">
        <v>2099</v>
      </c>
      <c r="U248" s="6" t="n">
        <v>44422</v>
      </c>
      <c r="V248" s="2" t="s">
        <v>1766</v>
      </c>
    </row>
    <row r="249" customFormat="false" ht="18.7" hidden="false" customHeight="true" outlineLevel="0" collapsed="false">
      <c r="A249" s="1" t="n">
        <v>248</v>
      </c>
      <c r="B249" s="2" t="s">
        <v>2140</v>
      </c>
      <c r="C249" s="6" t="n">
        <v>44782</v>
      </c>
      <c r="D249" s="1" t="n">
        <v>2022</v>
      </c>
      <c r="E249" s="2" t="s">
        <v>2122</v>
      </c>
      <c r="F249" s="6" t="n">
        <v>32887</v>
      </c>
      <c r="G249" s="1" t="n">
        <v>101</v>
      </c>
      <c r="H249" s="2" t="s">
        <v>2123</v>
      </c>
      <c r="I249" s="2" t="s">
        <v>2124</v>
      </c>
      <c r="J249" s="2" t="s">
        <v>1757</v>
      </c>
      <c r="K249" s="2" t="s">
        <v>1969</v>
      </c>
      <c r="L249" s="2" t="s">
        <v>1970</v>
      </c>
      <c r="M249" s="6" t="n">
        <v>44779</v>
      </c>
      <c r="N249" s="2" t="s">
        <v>1758</v>
      </c>
      <c r="O249" s="2" t="s">
        <v>1749</v>
      </c>
      <c r="Q249" s="2" t="s">
        <v>1863</v>
      </c>
      <c r="R249" s="6" t="n">
        <v>44779</v>
      </c>
      <c r="S249" s="2" t="s">
        <v>1784</v>
      </c>
    </row>
    <row r="250" customFormat="false" ht="18.7" hidden="false" customHeight="true" outlineLevel="0" collapsed="false">
      <c r="A250" s="1" t="n">
        <v>249</v>
      </c>
      <c r="B250" s="2" t="s">
        <v>947</v>
      </c>
      <c r="C250" s="6" t="n">
        <v>44797</v>
      </c>
      <c r="D250" s="1" t="n">
        <v>2022</v>
      </c>
      <c r="E250" s="2" t="s">
        <v>948</v>
      </c>
      <c r="F250" s="6" t="n">
        <v>32874</v>
      </c>
      <c r="G250" s="1" t="n">
        <v>107</v>
      </c>
      <c r="H250" s="2" t="s">
        <v>952</v>
      </c>
      <c r="I250" s="2" t="s">
        <v>950</v>
      </c>
      <c r="J250" s="2" t="s">
        <v>1823</v>
      </c>
      <c r="K250" s="2" t="s">
        <v>2141</v>
      </c>
      <c r="L250" s="2" t="s">
        <v>1774</v>
      </c>
      <c r="M250" s="6" t="n">
        <v>44795</v>
      </c>
      <c r="O250" s="2" t="s">
        <v>1766</v>
      </c>
      <c r="Q250" s="2" t="s">
        <v>2142</v>
      </c>
      <c r="R250" s="6" t="n">
        <v>44795</v>
      </c>
      <c r="S250" s="2" t="s">
        <v>1766</v>
      </c>
      <c r="T250" s="2" t="s">
        <v>1854</v>
      </c>
      <c r="U250" s="6" t="n">
        <v>44795</v>
      </c>
      <c r="V250" s="2" t="s">
        <v>1855</v>
      </c>
    </row>
    <row r="251" customFormat="false" ht="18.7" hidden="false" customHeight="true" outlineLevel="0" collapsed="false">
      <c r="A251" s="1" t="n">
        <v>250</v>
      </c>
      <c r="B251" s="2" t="s">
        <v>956</v>
      </c>
      <c r="C251" s="6" t="n">
        <v>44970</v>
      </c>
      <c r="D251" s="1" t="n">
        <v>2023</v>
      </c>
      <c r="E251" s="2" t="s">
        <v>957</v>
      </c>
      <c r="F251" s="6" t="n">
        <v>32874</v>
      </c>
      <c r="G251" s="1" t="n">
        <v>107</v>
      </c>
      <c r="H251" s="2" t="s">
        <v>952</v>
      </c>
      <c r="I251" s="2" t="s">
        <v>950</v>
      </c>
      <c r="J251" s="2" t="s">
        <v>1823</v>
      </c>
      <c r="K251" s="2" t="s">
        <v>1831</v>
      </c>
      <c r="L251" s="2" t="s">
        <v>1765</v>
      </c>
      <c r="M251" s="6" t="n">
        <v>44970</v>
      </c>
      <c r="O251" s="2" t="s">
        <v>1766</v>
      </c>
      <c r="Q251" s="2" t="s">
        <v>2143</v>
      </c>
      <c r="R251" s="6" t="n">
        <v>44970</v>
      </c>
      <c r="S251" s="2" t="s">
        <v>1766</v>
      </c>
    </row>
    <row r="252" customFormat="false" ht="18.7" hidden="false" customHeight="true" outlineLevel="0" collapsed="false">
      <c r="A252" s="1" t="n">
        <v>251</v>
      </c>
      <c r="B252" s="2" t="s">
        <v>958</v>
      </c>
      <c r="C252" s="6" t="n">
        <v>45027</v>
      </c>
      <c r="D252" s="1" t="n">
        <v>2023</v>
      </c>
      <c r="E252" s="2" t="s">
        <v>957</v>
      </c>
      <c r="F252" s="6" t="n">
        <v>32874</v>
      </c>
      <c r="G252" s="1" t="n">
        <v>107</v>
      </c>
      <c r="H252" s="2" t="s">
        <v>952</v>
      </c>
      <c r="I252" s="2" t="s">
        <v>950</v>
      </c>
      <c r="J252" s="2" t="s">
        <v>1823</v>
      </c>
      <c r="K252" s="2" t="s">
        <v>1830</v>
      </c>
      <c r="L252" s="2" t="n">
        <v>223.235</v>
      </c>
      <c r="M252" s="6" t="n">
        <v>45027</v>
      </c>
      <c r="O252" s="2" t="s">
        <v>1766</v>
      </c>
    </row>
    <row r="253" customFormat="false" ht="18.7" hidden="false" customHeight="true" outlineLevel="0" collapsed="false">
      <c r="A253" s="1" t="n">
        <v>252</v>
      </c>
      <c r="B253" s="8" t="s">
        <v>954</v>
      </c>
      <c r="C253" s="9" t="n">
        <v>45180</v>
      </c>
      <c r="D253" s="10" t="n">
        <v>2023</v>
      </c>
      <c r="E253" s="8" t="s">
        <v>948</v>
      </c>
      <c r="F253" s="9" t="n">
        <v>32874</v>
      </c>
      <c r="G253" s="1" t="n">
        <v>107</v>
      </c>
      <c r="H253" s="8" t="s">
        <v>952</v>
      </c>
      <c r="I253" s="8" t="s">
        <v>979</v>
      </c>
      <c r="J253" s="8" t="s">
        <v>1850</v>
      </c>
      <c r="K253" s="2" t="s">
        <v>1787</v>
      </c>
      <c r="L253" s="2" t="s">
        <v>1788</v>
      </c>
      <c r="M253" s="6" t="n">
        <v>45178</v>
      </c>
      <c r="N253" s="2" t="s">
        <v>1775</v>
      </c>
      <c r="P253" s="2" t="s">
        <v>2023</v>
      </c>
    </row>
    <row r="254" customFormat="false" ht="18.7" hidden="false" customHeight="true" outlineLevel="0" collapsed="false">
      <c r="A254" s="1" t="n">
        <v>253</v>
      </c>
      <c r="B254" s="2" t="s">
        <v>955</v>
      </c>
      <c r="C254" s="6" t="n">
        <v>45287</v>
      </c>
      <c r="D254" s="1" t="n">
        <v>2023</v>
      </c>
      <c r="E254" s="2" t="s">
        <v>948</v>
      </c>
      <c r="F254" s="6" t="n">
        <v>32874</v>
      </c>
      <c r="G254" s="1" t="n">
        <v>107</v>
      </c>
      <c r="H254" s="2" t="s">
        <v>952</v>
      </c>
      <c r="I254" s="2" t="s">
        <v>950</v>
      </c>
      <c r="J254" s="2" t="s">
        <v>1823</v>
      </c>
      <c r="K254" s="2" t="s">
        <v>1759</v>
      </c>
      <c r="L254" s="2" t="s">
        <v>1750</v>
      </c>
      <c r="M254" s="6" t="n">
        <v>45284</v>
      </c>
      <c r="O254" s="2" t="s">
        <v>1749</v>
      </c>
      <c r="Q254" s="2" t="s">
        <v>1750</v>
      </c>
      <c r="R254" s="6" t="n">
        <v>45284</v>
      </c>
      <c r="S254" s="2" t="s">
        <v>1749</v>
      </c>
      <c r="T254" s="2" t="s">
        <v>1774</v>
      </c>
      <c r="U254" s="6" t="n">
        <v>45284</v>
      </c>
      <c r="V254" s="2" t="s">
        <v>1749</v>
      </c>
    </row>
    <row r="255" customFormat="false" ht="18.7" hidden="false" customHeight="true" outlineLevel="0" collapsed="false">
      <c r="A255" s="1" t="n">
        <v>254</v>
      </c>
      <c r="B255" s="2" t="s">
        <v>961</v>
      </c>
      <c r="C255" s="6" t="n">
        <v>45705</v>
      </c>
      <c r="D255" s="1" t="n">
        <v>2025</v>
      </c>
      <c r="E255" s="2" t="s">
        <v>957</v>
      </c>
      <c r="F255" s="6" t="n">
        <v>32874</v>
      </c>
      <c r="G255" s="1" t="n">
        <v>107</v>
      </c>
      <c r="H255" s="2" t="s">
        <v>952</v>
      </c>
      <c r="I255" s="2" t="s">
        <v>950</v>
      </c>
      <c r="J255" s="2" t="s">
        <v>1823</v>
      </c>
      <c r="K255" s="2" t="s">
        <v>1778</v>
      </c>
      <c r="L255" s="2" t="s">
        <v>1779</v>
      </c>
      <c r="M255" s="6" t="n">
        <v>45705</v>
      </c>
      <c r="O255" s="2" t="s">
        <v>1784</v>
      </c>
    </row>
    <row r="256" customFormat="false" ht="18.7" hidden="false" customHeight="true" outlineLevel="0" collapsed="false">
      <c r="A256" s="1" t="n">
        <v>255</v>
      </c>
      <c r="B256" s="2" t="s">
        <v>2144</v>
      </c>
      <c r="C256" s="6" t="n">
        <v>45062</v>
      </c>
      <c r="D256" s="1" t="n">
        <v>2023</v>
      </c>
      <c r="E256" s="2" t="s">
        <v>2145</v>
      </c>
      <c r="F256" s="6" t="n">
        <v>31674</v>
      </c>
      <c r="G256" s="1" t="n">
        <v>109</v>
      </c>
      <c r="H256" s="2" t="s">
        <v>2146</v>
      </c>
      <c r="I256" s="2" t="s">
        <v>1848</v>
      </c>
      <c r="J256" s="2" t="s">
        <v>1757</v>
      </c>
      <c r="K256" s="2" t="s">
        <v>2147</v>
      </c>
      <c r="L256" s="2" t="s">
        <v>1828</v>
      </c>
      <c r="M256" s="6" t="n">
        <v>44928</v>
      </c>
      <c r="N256" s="2" t="s">
        <v>1758</v>
      </c>
      <c r="O256" s="2" t="s">
        <v>1766</v>
      </c>
      <c r="Q256" s="2" t="s">
        <v>1864</v>
      </c>
      <c r="R256" s="6" t="n">
        <v>44928</v>
      </c>
      <c r="S256" s="2" t="s">
        <v>1766</v>
      </c>
      <c r="T256" s="2" t="s">
        <v>1779</v>
      </c>
      <c r="U256" s="6" t="n">
        <v>44928</v>
      </c>
    </row>
    <row r="257" customFormat="false" ht="18.7" hidden="false" customHeight="true" outlineLevel="0" collapsed="false">
      <c r="A257" s="1" t="n">
        <v>256</v>
      </c>
      <c r="B257" s="2" t="s">
        <v>2148</v>
      </c>
      <c r="C257" s="6" t="n">
        <v>45124</v>
      </c>
      <c r="D257" s="1" t="n">
        <v>2023</v>
      </c>
      <c r="E257" s="2" t="s">
        <v>2145</v>
      </c>
      <c r="F257" s="6" t="n">
        <v>31674</v>
      </c>
      <c r="G257" s="1" t="n">
        <v>109</v>
      </c>
      <c r="H257" s="2" t="s">
        <v>2146</v>
      </c>
      <c r="I257" s="2" t="s">
        <v>1848</v>
      </c>
      <c r="J257" s="2" t="s">
        <v>1757</v>
      </c>
      <c r="K257" s="2" t="s">
        <v>1778</v>
      </c>
      <c r="L257" s="2" t="s">
        <v>1779</v>
      </c>
      <c r="M257" s="6" t="n">
        <v>45121</v>
      </c>
      <c r="N257" s="2" t="s">
        <v>1758</v>
      </c>
      <c r="O257" s="2" t="s">
        <v>1766</v>
      </c>
    </row>
    <row r="258" customFormat="false" ht="18.7" hidden="false" customHeight="true" outlineLevel="0" collapsed="false">
      <c r="A258" s="1" t="n">
        <v>257</v>
      </c>
      <c r="B258" s="2" t="s">
        <v>2149</v>
      </c>
      <c r="C258" s="6" t="n">
        <v>45139</v>
      </c>
      <c r="D258" s="1" t="n">
        <v>2023</v>
      </c>
      <c r="E258" s="2" t="s">
        <v>2145</v>
      </c>
      <c r="F258" s="6" t="n">
        <v>31674</v>
      </c>
      <c r="G258" s="1" t="n">
        <v>109</v>
      </c>
      <c r="H258" s="2" t="s">
        <v>2146</v>
      </c>
      <c r="I258" s="2" t="s">
        <v>1848</v>
      </c>
      <c r="J258" s="2" t="s">
        <v>1757</v>
      </c>
      <c r="K258" s="2" t="s">
        <v>1827</v>
      </c>
      <c r="L258" s="2" t="s">
        <v>1828</v>
      </c>
      <c r="M258" s="6" t="n">
        <v>45137</v>
      </c>
      <c r="N258" s="2" t="s">
        <v>1758</v>
      </c>
      <c r="O258" s="2" t="s">
        <v>1766</v>
      </c>
      <c r="Q258" s="2" t="s">
        <v>1828</v>
      </c>
      <c r="R258" s="6" t="n">
        <v>45137</v>
      </c>
      <c r="S258" s="2" t="s">
        <v>1766</v>
      </c>
    </row>
    <row r="259" customFormat="false" ht="18.7" hidden="false" customHeight="true" outlineLevel="0" collapsed="false">
      <c r="A259" s="1" t="n">
        <v>258</v>
      </c>
      <c r="B259" s="8" t="s">
        <v>2150</v>
      </c>
      <c r="C259" s="9" t="n">
        <v>45154</v>
      </c>
      <c r="D259" s="10" t="n">
        <v>2023</v>
      </c>
      <c r="E259" s="8" t="s">
        <v>2145</v>
      </c>
      <c r="F259" s="9" t="n">
        <v>31674</v>
      </c>
      <c r="G259" s="1" t="n">
        <v>109</v>
      </c>
      <c r="H259" s="8" t="s">
        <v>2146</v>
      </c>
      <c r="I259" s="8" t="s">
        <v>1848</v>
      </c>
      <c r="J259" s="8" t="s">
        <v>1757</v>
      </c>
      <c r="K259" s="2" t="s">
        <v>2014</v>
      </c>
      <c r="L259" s="2" t="s">
        <v>1864</v>
      </c>
      <c r="M259" s="6" t="n">
        <v>45147</v>
      </c>
      <c r="N259" s="2" t="s">
        <v>1775</v>
      </c>
      <c r="P259" s="2" t="s">
        <v>1904</v>
      </c>
      <c r="Q259" s="2" t="s">
        <v>2151</v>
      </c>
      <c r="R259" s="6" t="n">
        <v>45147</v>
      </c>
      <c r="S259" s="2" t="s">
        <v>1766</v>
      </c>
    </row>
    <row r="260" customFormat="false" ht="18.7" hidden="false" customHeight="true" outlineLevel="0" collapsed="false">
      <c r="A260" s="1" t="n">
        <v>259</v>
      </c>
      <c r="B260" s="2" t="s">
        <v>2152</v>
      </c>
      <c r="C260" s="6" t="n">
        <v>45202</v>
      </c>
      <c r="D260" s="1" t="n">
        <v>2023</v>
      </c>
      <c r="E260" s="2" t="s">
        <v>2145</v>
      </c>
      <c r="F260" s="6" t="n">
        <v>31674</v>
      </c>
      <c r="G260" s="1" t="n">
        <v>109</v>
      </c>
      <c r="H260" s="2" t="s">
        <v>2146</v>
      </c>
      <c r="I260" s="2" t="s">
        <v>1804</v>
      </c>
      <c r="J260" s="2" t="s">
        <v>1757</v>
      </c>
      <c r="K260" s="2" t="s">
        <v>2153</v>
      </c>
      <c r="L260" s="2" t="s">
        <v>2154</v>
      </c>
      <c r="M260" s="6" t="n">
        <v>45178</v>
      </c>
      <c r="N260" s="2" t="s">
        <v>1758</v>
      </c>
      <c r="O260" s="2" t="s">
        <v>1749</v>
      </c>
    </row>
    <row r="261" customFormat="false" ht="18.7" hidden="false" customHeight="true" outlineLevel="0" collapsed="false">
      <c r="A261" s="1" t="n">
        <v>260</v>
      </c>
      <c r="B261" s="2" t="s">
        <v>2155</v>
      </c>
      <c r="C261" s="6" t="n">
        <v>45265</v>
      </c>
      <c r="D261" s="1" t="n">
        <v>2023</v>
      </c>
      <c r="E261" s="2" t="s">
        <v>2145</v>
      </c>
      <c r="F261" s="6" t="n">
        <v>31674</v>
      </c>
      <c r="G261" s="1" t="n">
        <v>109</v>
      </c>
      <c r="H261" s="2" t="s">
        <v>2146</v>
      </c>
      <c r="I261" s="2" t="s">
        <v>1848</v>
      </c>
      <c r="J261" s="2" t="s">
        <v>1757</v>
      </c>
      <c r="K261" s="2" t="s">
        <v>1953</v>
      </c>
      <c r="L261" s="2" t="s">
        <v>1779</v>
      </c>
      <c r="M261" s="6" t="n">
        <v>45162</v>
      </c>
      <c r="N261" s="2" t="s">
        <v>1775</v>
      </c>
      <c r="P261" s="2" t="s">
        <v>1904</v>
      </c>
    </row>
    <row r="262" customFormat="false" ht="18.7" hidden="false" customHeight="true" outlineLevel="0" collapsed="false">
      <c r="A262" s="1" t="n">
        <v>261</v>
      </c>
      <c r="B262" s="2" t="s">
        <v>2156</v>
      </c>
      <c r="C262" s="6" t="n">
        <v>44971</v>
      </c>
      <c r="D262" s="1" t="n">
        <v>2023</v>
      </c>
      <c r="E262" s="2" t="s">
        <v>1410</v>
      </c>
      <c r="F262" s="6" t="n">
        <v>35702</v>
      </c>
      <c r="G262" s="1" t="n">
        <v>111</v>
      </c>
      <c r="H262" s="2" t="s">
        <v>1412</v>
      </c>
      <c r="I262" s="2" t="s">
        <v>927</v>
      </c>
      <c r="J262" s="2" t="s">
        <v>1757</v>
      </c>
      <c r="K262" s="2" t="s">
        <v>2157</v>
      </c>
      <c r="L262" s="2" t="s">
        <v>1779</v>
      </c>
      <c r="M262" s="6" t="n">
        <v>44836</v>
      </c>
      <c r="N262" s="2" t="s">
        <v>1758</v>
      </c>
      <c r="O262" s="2" t="s">
        <v>1766</v>
      </c>
    </row>
    <row r="263" customFormat="false" ht="18.7" hidden="false" customHeight="true" outlineLevel="0" collapsed="false">
      <c r="A263" s="1" t="n">
        <v>262</v>
      </c>
      <c r="B263" s="8" t="s">
        <v>1409</v>
      </c>
      <c r="C263" s="9" t="n">
        <v>45586</v>
      </c>
      <c r="D263" s="10" t="n">
        <v>2024</v>
      </c>
      <c r="E263" s="8" t="s">
        <v>1410</v>
      </c>
      <c r="F263" s="9" t="n">
        <v>35702</v>
      </c>
      <c r="G263" s="1" t="n">
        <v>111</v>
      </c>
      <c r="H263" s="8" t="s">
        <v>1412</v>
      </c>
      <c r="I263" s="8" t="s">
        <v>1848</v>
      </c>
      <c r="J263" s="8" t="s">
        <v>1823</v>
      </c>
      <c r="K263" s="2" t="s">
        <v>1778</v>
      </c>
      <c r="L263" s="2" t="s">
        <v>1779</v>
      </c>
      <c r="M263" s="6" t="n">
        <v>45586</v>
      </c>
      <c r="O263" s="2" t="s">
        <v>1766</v>
      </c>
    </row>
    <row r="264" customFormat="false" ht="18.7" hidden="false" customHeight="true" outlineLevel="0" collapsed="false">
      <c r="A264" s="1" t="n">
        <v>263</v>
      </c>
      <c r="B264" s="2" t="s">
        <v>2158</v>
      </c>
      <c r="C264" s="6" t="n">
        <v>45594</v>
      </c>
      <c r="D264" s="1" t="n">
        <v>2024</v>
      </c>
      <c r="E264" s="2" t="s">
        <v>1410</v>
      </c>
      <c r="F264" s="6" t="n">
        <v>35702</v>
      </c>
      <c r="G264" s="1" t="n">
        <v>111</v>
      </c>
      <c r="H264" s="2" t="s">
        <v>1412</v>
      </c>
      <c r="I264" s="2" t="s">
        <v>1848</v>
      </c>
      <c r="J264" s="2" t="s">
        <v>1757</v>
      </c>
      <c r="K264" s="2" t="s">
        <v>1773</v>
      </c>
      <c r="L264" s="2" t="s">
        <v>1774</v>
      </c>
      <c r="M264" s="6" t="n">
        <v>45570</v>
      </c>
      <c r="N264" s="2" t="s">
        <v>1758</v>
      </c>
      <c r="O264" s="2" t="s">
        <v>1749</v>
      </c>
    </row>
    <row r="265" customFormat="false" ht="18.7" hidden="false" customHeight="true" outlineLevel="0" collapsed="false">
      <c r="A265" s="1" t="n">
        <v>264</v>
      </c>
      <c r="B265" s="2" t="s">
        <v>2159</v>
      </c>
      <c r="C265" s="6" t="n">
        <v>45595</v>
      </c>
      <c r="D265" s="1" t="n">
        <v>2024</v>
      </c>
      <c r="E265" s="2" t="s">
        <v>1410</v>
      </c>
      <c r="F265" s="6" t="n">
        <v>35702</v>
      </c>
      <c r="G265" s="1" t="n">
        <v>111</v>
      </c>
      <c r="H265" s="2" t="s">
        <v>1412</v>
      </c>
      <c r="I265" s="2" t="s">
        <v>927</v>
      </c>
      <c r="J265" s="2" t="s">
        <v>1850</v>
      </c>
      <c r="K265" s="2" t="s">
        <v>1778</v>
      </c>
      <c r="L265" s="2" t="s">
        <v>1779</v>
      </c>
      <c r="M265" s="6" t="n">
        <v>45450</v>
      </c>
      <c r="N265" s="2" t="s">
        <v>1775</v>
      </c>
      <c r="P265" s="2" t="s">
        <v>1797</v>
      </c>
      <c r="Q265" s="2" t="s">
        <v>1779</v>
      </c>
      <c r="R265" s="6" t="n">
        <v>45450</v>
      </c>
      <c r="S265" s="2" t="s">
        <v>1766</v>
      </c>
      <c r="T265" s="2" t="s">
        <v>1779</v>
      </c>
      <c r="U265" s="6" t="n">
        <v>45450</v>
      </c>
      <c r="V265" s="2" t="s">
        <v>1766</v>
      </c>
    </row>
    <row r="266" customFormat="false" ht="18.7" hidden="false" customHeight="true" outlineLevel="0" collapsed="false">
      <c r="A266" s="1" t="n">
        <v>265</v>
      </c>
      <c r="B266" s="2" t="s">
        <v>2160</v>
      </c>
      <c r="C266" s="6" t="n">
        <v>45601</v>
      </c>
      <c r="D266" s="1" t="n">
        <v>2024</v>
      </c>
      <c r="E266" s="2" t="s">
        <v>1410</v>
      </c>
      <c r="F266" s="6" t="n">
        <v>35702</v>
      </c>
      <c r="G266" s="1" t="n">
        <v>111</v>
      </c>
      <c r="H266" s="2" t="s">
        <v>1412</v>
      </c>
      <c r="I266" s="2" t="s">
        <v>927</v>
      </c>
      <c r="J266" s="2" t="s">
        <v>1757</v>
      </c>
      <c r="K266" s="2" t="s">
        <v>2161</v>
      </c>
      <c r="L266" s="2" t="s">
        <v>1779</v>
      </c>
      <c r="M266" s="6" t="n">
        <v>45456</v>
      </c>
      <c r="N266" s="2" t="s">
        <v>1758</v>
      </c>
      <c r="O266" s="2" t="s">
        <v>1784</v>
      </c>
    </row>
    <row r="267" customFormat="false" ht="18.7" hidden="false" customHeight="true" outlineLevel="0" collapsed="false">
      <c r="A267" s="1" t="n">
        <v>266</v>
      </c>
      <c r="B267" s="2" t="s">
        <v>2162</v>
      </c>
      <c r="C267" s="6" t="n">
        <v>45723</v>
      </c>
      <c r="D267" s="1" t="n">
        <v>2025</v>
      </c>
      <c r="E267" s="2" t="s">
        <v>1410</v>
      </c>
      <c r="F267" s="6" t="n">
        <v>35702</v>
      </c>
      <c r="G267" s="1" t="n">
        <v>111</v>
      </c>
      <c r="H267" s="2" t="s">
        <v>1412</v>
      </c>
      <c r="I267" s="2" t="s">
        <v>1848</v>
      </c>
      <c r="J267" s="2" t="s">
        <v>1850</v>
      </c>
      <c r="K267" s="2" t="s">
        <v>1787</v>
      </c>
      <c r="L267" s="2" t="s">
        <v>1788</v>
      </c>
      <c r="M267" s="6" t="n">
        <v>45721</v>
      </c>
      <c r="N267" s="2" t="s">
        <v>1775</v>
      </c>
      <c r="P267" s="2" t="s">
        <v>1776</v>
      </c>
      <c r="Q267" s="2" t="s">
        <v>1768</v>
      </c>
      <c r="R267" s="6" t="n">
        <v>45721</v>
      </c>
    </row>
    <row r="268" customFormat="false" ht="18.7" hidden="false" customHeight="true" outlineLevel="0" collapsed="false">
      <c r="A268" s="1" t="n">
        <v>267</v>
      </c>
      <c r="B268" s="2" t="s">
        <v>2163</v>
      </c>
      <c r="C268" s="6" t="n">
        <v>43895</v>
      </c>
      <c r="D268" s="1" t="n">
        <v>2020</v>
      </c>
      <c r="E268" s="2" t="s">
        <v>2164</v>
      </c>
      <c r="F268" s="6" t="n">
        <v>36920</v>
      </c>
      <c r="G268" s="1" t="n">
        <v>112</v>
      </c>
      <c r="H268" s="2" t="s">
        <v>2165</v>
      </c>
      <c r="I268" s="2" t="s">
        <v>1781</v>
      </c>
      <c r="J268" s="2" t="s">
        <v>1757</v>
      </c>
      <c r="K268" s="2" t="s">
        <v>2009</v>
      </c>
      <c r="L268" s="2" t="s">
        <v>1988</v>
      </c>
      <c r="M268" s="6" t="n">
        <v>43887</v>
      </c>
      <c r="N268" s="2" t="s">
        <v>1758</v>
      </c>
      <c r="O268" s="2" t="s">
        <v>1766</v>
      </c>
      <c r="Q268" s="2" t="s">
        <v>2166</v>
      </c>
      <c r="R268" s="6" t="n">
        <v>43887</v>
      </c>
      <c r="S268" s="2" t="s">
        <v>1766</v>
      </c>
    </row>
    <row r="269" customFormat="false" ht="18.7" hidden="false" customHeight="true" outlineLevel="0" collapsed="false">
      <c r="A269" s="1" t="n">
        <v>268</v>
      </c>
      <c r="B269" s="2" t="s">
        <v>2167</v>
      </c>
      <c r="C269" s="6" t="n">
        <v>43910</v>
      </c>
      <c r="D269" s="1" t="n">
        <v>2020</v>
      </c>
      <c r="E269" s="2" t="s">
        <v>2164</v>
      </c>
      <c r="F269" s="6" t="n">
        <v>36920</v>
      </c>
      <c r="G269" s="1" t="n">
        <v>112</v>
      </c>
      <c r="H269" s="2" t="s">
        <v>2165</v>
      </c>
      <c r="I269" s="2" t="s">
        <v>1781</v>
      </c>
      <c r="J269" s="2" t="s">
        <v>1757</v>
      </c>
      <c r="K269" s="2" t="s">
        <v>1767</v>
      </c>
      <c r="L269" s="2" t="s">
        <v>1768</v>
      </c>
      <c r="M269" s="6" t="n">
        <v>43909</v>
      </c>
      <c r="N269" s="2" t="s">
        <v>1775</v>
      </c>
      <c r="P269" s="2" t="s">
        <v>1971</v>
      </c>
    </row>
    <row r="270" customFormat="false" ht="18.7" hidden="false" customHeight="true" outlineLevel="0" collapsed="false">
      <c r="A270" s="1" t="n">
        <v>269</v>
      </c>
      <c r="B270" s="2" t="s">
        <v>2168</v>
      </c>
      <c r="C270" s="6" t="n">
        <v>44061</v>
      </c>
      <c r="D270" s="1" t="n">
        <v>2020</v>
      </c>
      <c r="E270" s="2" t="s">
        <v>2164</v>
      </c>
      <c r="F270" s="6" t="n">
        <v>36920</v>
      </c>
      <c r="G270" s="1" t="n">
        <v>112</v>
      </c>
      <c r="H270" s="2" t="s">
        <v>2165</v>
      </c>
      <c r="I270" s="2" t="s">
        <v>1781</v>
      </c>
      <c r="J270" s="2" t="s">
        <v>1757</v>
      </c>
      <c r="K270" s="2" t="s">
        <v>1767</v>
      </c>
      <c r="L270" s="2" t="s">
        <v>1768</v>
      </c>
      <c r="M270" s="6" t="n">
        <v>44043</v>
      </c>
      <c r="N270" s="2" t="s">
        <v>1775</v>
      </c>
      <c r="P270" s="2" t="s">
        <v>1971</v>
      </c>
    </row>
    <row r="271" customFormat="false" ht="18.7" hidden="false" customHeight="true" outlineLevel="0" collapsed="false">
      <c r="A271" s="1" t="n">
        <v>270</v>
      </c>
      <c r="B271" s="2" t="s">
        <v>2169</v>
      </c>
      <c r="C271" s="6" t="n">
        <v>44469</v>
      </c>
      <c r="D271" s="1" t="n">
        <v>2021</v>
      </c>
      <c r="E271" s="2" t="s">
        <v>2164</v>
      </c>
      <c r="F271" s="6" t="n">
        <v>36920</v>
      </c>
      <c r="G271" s="1" t="n">
        <v>112</v>
      </c>
      <c r="H271" s="2" t="s">
        <v>2165</v>
      </c>
      <c r="I271" s="2" t="s">
        <v>1781</v>
      </c>
      <c r="J271" s="2" t="s">
        <v>1757</v>
      </c>
      <c r="K271" s="2" t="s">
        <v>1767</v>
      </c>
      <c r="L271" s="2" t="s">
        <v>1768</v>
      </c>
      <c r="M271" s="6" t="n">
        <v>44467</v>
      </c>
      <c r="N271" s="2" t="s">
        <v>1775</v>
      </c>
      <c r="P271" s="2" t="s">
        <v>1776</v>
      </c>
    </row>
    <row r="272" customFormat="false" ht="18.7" hidden="false" customHeight="true" outlineLevel="0" collapsed="false">
      <c r="A272" s="1" t="n">
        <v>271</v>
      </c>
      <c r="B272" s="8" t="s">
        <v>2170</v>
      </c>
      <c r="C272" s="9" t="n">
        <v>44477</v>
      </c>
      <c r="D272" s="10" t="n">
        <v>2021</v>
      </c>
      <c r="E272" s="8" t="s">
        <v>2164</v>
      </c>
      <c r="F272" s="9" t="n">
        <v>36920</v>
      </c>
      <c r="G272" s="1" t="n">
        <v>112</v>
      </c>
      <c r="H272" s="8" t="s">
        <v>2165</v>
      </c>
      <c r="I272" s="8" t="s">
        <v>1781</v>
      </c>
      <c r="J272" s="8" t="s">
        <v>1757</v>
      </c>
      <c r="K272" s="2" t="s">
        <v>1778</v>
      </c>
      <c r="L272" s="2" t="s">
        <v>1779</v>
      </c>
      <c r="M272" s="6" t="n">
        <v>44466</v>
      </c>
      <c r="N272" s="2" t="s">
        <v>1758</v>
      </c>
      <c r="O272" s="2" t="s">
        <v>1766</v>
      </c>
    </row>
    <row r="273" customFormat="false" ht="18.7" hidden="false" customHeight="true" outlineLevel="0" collapsed="false">
      <c r="A273" s="1" t="n">
        <v>272</v>
      </c>
      <c r="B273" s="2" t="s">
        <v>2171</v>
      </c>
      <c r="C273" s="6" t="n">
        <v>44580</v>
      </c>
      <c r="D273" s="1" t="n">
        <v>2022</v>
      </c>
      <c r="E273" s="2" t="s">
        <v>2164</v>
      </c>
      <c r="F273" s="6" t="n">
        <v>36920</v>
      </c>
      <c r="G273" s="1" t="n">
        <v>112</v>
      </c>
      <c r="H273" s="2" t="s">
        <v>2165</v>
      </c>
      <c r="I273" s="2" t="s">
        <v>1781</v>
      </c>
      <c r="J273" s="2" t="s">
        <v>1757</v>
      </c>
      <c r="K273" s="2" t="s">
        <v>1767</v>
      </c>
      <c r="L273" s="2" t="s">
        <v>1768</v>
      </c>
      <c r="M273" s="6" t="n">
        <v>44578</v>
      </c>
      <c r="N273" s="2" t="s">
        <v>1758</v>
      </c>
      <c r="O273" s="2" t="s">
        <v>1749</v>
      </c>
      <c r="Q273" s="2" t="s">
        <v>1774</v>
      </c>
      <c r="R273" s="6" t="n">
        <v>44578</v>
      </c>
      <c r="S273" s="2" t="s">
        <v>1749</v>
      </c>
      <c r="T273" s="2" t="s">
        <v>1779</v>
      </c>
      <c r="U273" s="6" t="n">
        <v>44578</v>
      </c>
      <c r="V273" s="2" t="s">
        <v>1749</v>
      </c>
      <c r="W273" s="2" t="s">
        <v>1829</v>
      </c>
      <c r="X273" s="6" t="n">
        <v>44578</v>
      </c>
      <c r="Y273" s="2" t="s">
        <v>1766</v>
      </c>
    </row>
    <row r="274" customFormat="false" ht="18.7" hidden="false" customHeight="true" outlineLevel="0" collapsed="false">
      <c r="A274" s="1" t="n">
        <v>273</v>
      </c>
      <c r="B274" s="2" t="s">
        <v>2172</v>
      </c>
      <c r="C274" s="6" t="n">
        <v>44364</v>
      </c>
      <c r="D274" s="1" t="n">
        <v>2021</v>
      </c>
      <c r="E274" s="2" t="s">
        <v>1110</v>
      </c>
      <c r="F274" s="6" t="n">
        <v>34386</v>
      </c>
      <c r="G274" s="1" t="n">
        <v>115</v>
      </c>
      <c r="H274" s="2" t="s">
        <v>1113</v>
      </c>
      <c r="J274" s="2" t="s">
        <v>1850</v>
      </c>
      <c r="K274" s="2" t="s">
        <v>2173</v>
      </c>
      <c r="L274" s="2" t="s">
        <v>2174</v>
      </c>
      <c r="M274" s="6" t="n">
        <v>44329</v>
      </c>
      <c r="N274" s="2" t="s">
        <v>1775</v>
      </c>
      <c r="P274" s="2" t="s">
        <v>1904</v>
      </c>
    </row>
    <row r="275" customFormat="false" ht="18.7" hidden="false" customHeight="true" outlineLevel="0" collapsed="false">
      <c r="A275" s="1" t="n">
        <v>274</v>
      </c>
      <c r="B275" s="8" t="s">
        <v>2175</v>
      </c>
      <c r="C275" s="9" t="n">
        <v>45273</v>
      </c>
      <c r="D275" s="10" t="n">
        <v>2023</v>
      </c>
      <c r="E275" s="8" t="s">
        <v>1110</v>
      </c>
      <c r="F275" s="9" t="n">
        <v>34386</v>
      </c>
      <c r="G275" s="1" t="n">
        <v>115</v>
      </c>
      <c r="H275" s="8" t="s">
        <v>1113</v>
      </c>
      <c r="I275" s="8"/>
      <c r="J275" s="8" t="s">
        <v>1757</v>
      </c>
      <c r="K275" s="2" t="s">
        <v>2176</v>
      </c>
      <c r="L275" s="2" t="s">
        <v>2177</v>
      </c>
      <c r="M275" s="6" t="n">
        <v>45252</v>
      </c>
      <c r="N275" s="2" t="s">
        <v>1758</v>
      </c>
      <c r="O275" s="2" t="s">
        <v>1784</v>
      </c>
      <c r="Q275" s="2" t="s">
        <v>2178</v>
      </c>
      <c r="R275" s="6" t="n">
        <v>45252</v>
      </c>
      <c r="S275" s="2" t="s">
        <v>1784</v>
      </c>
    </row>
    <row r="276" customFormat="false" ht="18.7" hidden="false" customHeight="true" outlineLevel="0" collapsed="false">
      <c r="A276" s="1" t="n">
        <v>275</v>
      </c>
      <c r="B276" s="2" t="s">
        <v>2179</v>
      </c>
      <c r="C276" s="6" t="n">
        <v>45552</v>
      </c>
      <c r="D276" s="1" t="n">
        <v>2024</v>
      </c>
      <c r="E276" s="2" t="s">
        <v>1110</v>
      </c>
      <c r="F276" s="6" t="n">
        <v>34386</v>
      </c>
      <c r="G276" s="1" t="n">
        <v>115</v>
      </c>
      <c r="H276" s="2" t="s">
        <v>1113</v>
      </c>
      <c r="I276" s="2" t="s">
        <v>1222</v>
      </c>
      <c r="J276" s="2" t="s">
        <v>1850</v>
      </c>
      <c r="K276" s="2" t="s">
        <v>2180</v>
      </c>
      <c r="L276" s="2" t="s">
        <v>2181</v>
      </c>
      <c r="M276" s="6" t="n">
        <v>45550</v>
      </c>
      <c r="N276" s="2" t="s">
        <v>1775</v>
      </c>
      <c r="P276" s="2" t="s">
        <v>1797</v>
      </c>
      <c r="Q276" s="2" t="s">
        <v>1750</v>
      </c>
      <c r="R276" s="6" t="n">
        <v>45550</v>
      </c>
      <c r="S276" s="2" t="s">
        <v>1749</v>
      </c>
    </row>
    <row r="277" customFormat="false" ht="18.7" hidden="false" customHeight="true" outlineLevel="0" collapsed="false">
      <c r="A277" s="1" t="n">
        <v>276</v>
      </c>
      <c r="B277" s="2" t="s">
        <v>1267</v>
      </c>
      <c r="C277" s="6" t="n">
        <v>45572</v>
      </c>
      <c r="D277" s="1" t="n">
        <v>2024</v>
      </c>
      <c r="E277" s="2" t="s">
        <v>1110</v>
      </c>
      <c r="F277" s="6" t="n">
        <v>34386</v>
      </c>
      <c r="G277" s="1" t="n">
        <v>115</v>
      </c>
      <c r="H277" s="2" t="s">
        <v>1113</v>
      </c>
      <c r="J277" s="2" t="s">
        <v>1823</v>
      </c>
      <c r="K277" s="2" t="s">
        <v>1778</v>
      </c>
      <c r="L277" s="2" t="s">
        <v>1779</v>
      </c>
      <c r="M277" s="6" t="n">
        <v>45569</v>
      </c>
      <c r="O277" s="2" t="s">
        <v>1784</v>
      </c>
    </row>
    <row r="278" customFormat="false" ht="18.7" hidden="false" customHeight="true" outlineLevel="0" collapsed="false">
      <c r="A278" s="1" t="n">
        <v>277</v>
      </c>
      <c r="B278" s="2" t="s">
        <v>2182</v>
      </c>
      <c r="C278" s="6" t="n">
        <v>45595</v>
      </c>
      <c r="D278" s="1" t="n">
        <v>2024</v>
      </c>
      <c r="E278" s="2" t="s">
        <v>1110</v>
      </c>
      <c r="F278" s="6" t="n">
        <v>34386</v>
      </c>
      <c r="G278" s="1" t="n">
        <v>115</v>
      </c>
      <c r="H278" s="2" t="s">
        <v>1113</v>
      </c>
      <c r="J278" s="2" t="s">
        <v>1757</v>
      </c>
      <c r="K278" s="2" t="s">
        <v>1778</v>
      </c>
      <c r="L278" s="2" t="s">
        <v>1779</v>
      </c>
      <c r="M278" s="6" t="n">
        <v>45594</v>
      </c>
      <c r="N278" s="2" t="s">
        <v>1758</v>
      </c>
      <c r="O278" s="2" t="s">
        <v>1766</v>
      </c>
    </row>
    <row r="279" customFormat="false" ht="18.7" hidden="false" customHeight="true" outlineLevel="0" collapsed="false">
      <c r="A279" s="1" t="n">
        <v>278</v>
      </c>
      <c r="B279" s="2" t="s">
        <v>1109</v>
      </c>
      <c r="C279" s="6" t="n">
        <v>45714</v>
      </c>
      <c r="D279" s="1" t="n">
        <v>2025</v>
      </c>
      <c r="E279" s="2" t="s">
        <v>1110</v>
      </c>
      <c r="F279" s="6" t="n">
        <v>34386</v>
      </c>
      <c r="G279" s="1" t="n">
        <v>115</v>
      </c>
      <c r="H279" s="2" t="s">
        <v>1113</v>
      </c>
      <c r="J279" s="2" t="s">
        <v>1823</v>
      </c>
      <c r="K279" s="2" t="s">
        <v>1778</v>
      </c>
      <c r="L279" s="2" t="s">
        <v>1779</v>
      </c>
      <c r="M279" s="6" t="n">
        <v>45708</v>
      </c>
      <c r="O279" s="2" t="s">
        <v>1766</v>
      </c>
    </row>
    <row r="280" customFormat="false" ht="18.7" hidden="false" customHeight="true" outlineLevel="0" collapsed="false">
      <c r="A280" s="1" t="n">
        <v>279</v>
      </c>
      <c r="B280" s="2" t="s">
        <v>2183</v>
      </c>
      <c r="C280" s="6" t="n">
        <v>44992</v>
      </c>
      <c r="D280" s="1" t="n">
        <v>2023</v>
      </c>
      <c r="E280" s="2" t="s">
        <v>2184</v>
      </c>
      <c r="F280" s="6" t="n">
        <v>38250</v>
      </c>
      <c r="G280" s="1" t="n">
        <v>119</v>
      </c>
      <c r="H280" s="2" t="s">
        <v>2185</v>
      </c>
      <c r="I280" s="2" t="s">
        <v>1196</v>
      </c>
      <c r="J280" s="2" t="s">
        <v>1757</v>
      </c>
      <c r="K280" s="2" t="s">
        <v>1767</v>
      </c>
      <c r="L280" s="2" t="s">
        <v>1768</v>
      </c>
      <c r="M280" s="6" t="n">
        <v>44969</v>
      </c>
      <c r="N280" s="2" t="s">
        <v>1758</v>
      </c>
      <c r="O280" s="2" t="s">
        <v>1749</v>
      </c>
    </row>
    <row r="281" customFormat="false" ht="18.7" hidden="false" customHeight="true" outlineLevel="0" collapsed="false">
      <c r="A281" s="1" t="n">
        <v>280</v>
      </c>
      <c r="B281" s="2" t="s">
        <v>2186</v>
      </c>
      <c r="C281" s="6" t="n">
        <v>44993</v>
      </c>
      <c r="D281" s="1" t="n">
        <v>2023</v>
      </c>
      <c r="E281" s="2" t="s">
        <v>2184</v>
      </c>
      <c r="F281" s="6" t="n">
        <v>38250</v>
      </c>
      <c r="G281" s="1" t="n">
        <v>119</v>
      </c>
      <c r="H281" s="2" t="s">
        <v>2185</v>
      </c>
      <c r="I281" s="2" t="s">
        <v>1196</v>
      </c>
      <c r="J281" s="2" t="s">
        <v>1850</v>
      </c>
      <c r="K281" s="2" t="s">
        <v>1767</v>
      </c>
      <c r="L281" s="2" t="s">
        <v>1768</v>
      </c>
      <c r="M281" s="6" t="n">
        <v>44945</v>
      </c>
      <c r="N281" s="2" t="s">
        <v>1775</v>
      </c>
      <c r="P281" s="2" t="s">
        <v>1776</v>
      </c>
    </row>
    <row r="282" customFormat="false" ht="18.7" hidden="false" customHeight="true" outlineLevel="0" collapsed="false">
      <c r="A282" s="1" t="n">
        <v>281</v>
      </c>
      <c r="B282" s="2" t="s">
        <v>2187</v>
      </c>
      <c r="C282" s="6" t="n">
        <v>45015</v>
      </c>
      <c r="D282" s="1" t="n">
        <v>2023</v>
      </c>
      <c r="E282" s="2" t="s">
        <v>2184</v>
      </c>
      <c r="F282" s="6" t="n">
        <v>38250</v>
      </c>
      <c r="G282" s="1" t="n">
        <v>119</v>
      </c>
      <c r="H282" s="2" t="s">
        <v>2185</v>
      </c>
      <c r="I282" s="2" t="s">
        <v>1196</v>
      </c>
      <c r="J282" s="2" t="s">
        <v>1850</v>
      </c>
      <c r="K282" s="2" t="s">
        <v>1778</v>
      </c>
      <c r="L282" s="2" t="s">
        <v>1779</v>
      </c>
      <c r="M282" s="6" t="n">
        <v>44941</v>
      </c>
      <c r="N282" s="2" t="s">
        <v>1775</v>
      </c>
      <c r="P282" s="2" t="s">
        <v>1776</v>
      </c>
    </row>
    <row r="283" customFormat="false" ht="18.7" hidden="false" customHeight="true" outlineLevel="0" collapsed="false">
      <c r="A283" s="1" t="n">
        <v>282</v>
      </c>
      <c r="B283" s="8" t="s">
        <v>2188</v>
      </c>
      <c r="C283" s="9" t="n">
        <v>45058</v>
      </c>
      <c r="D283" s="10" t="n">
        <v>2023</v>
      </c>
      <c r="E283" s="8" t="s">
        <v>2184</v>
      </c>
      <c r="F283" s="9" t="n">
        <v>38250</v>
      </c>
      <c r="G283" s="1" t="n">
        <v>119</v>
      </c>
      <c r="H283" s="8" t="s">
        <v>2185</v>
      </c>
      <c r="I283" s="8" t="s">
        <v>1196</v>
      </c>
      <c r="J283" s="8" t="s">
        <v>1850</v>
      </c>
      <c r="K283" s="2" t="s">
        <v>2189</v>
      </c>
      <c r="L283" s="2" t="s">
        <v>1824</v>
      </c>
      <c r="M283" s="6" t="n">
        <v>45057</v>
      </c>
      <c r="N283" s="2" t="s">
        <v>1758</v>
      </c>
      <c r="O283" s="2" t="s">
        <v>1749</v>
      </c>
      <c r="Q283" s="2" t="s">
        <v>1768</v>
      </c>
      <c r="R283" s="6" t="n">
        <v>45057</v>
      </c>
      <c r="T283" s="2" t="s">
        <v>1988</v>
      </c>
      <c r="U283" s="6" t="n">
        <v>45057</v>
      </c>
      <c r="V283" s="2" t="s">
        <v>1766</v>
      </c>
    </row>
    <row r="284" customFormat="false" ht="18.7" hidden="false" customHeight="true" outlineLevel="0" collapsed="false">
      <c r="A284" s="1" t="n">
        <v>283</v>
      </c>
      <c r="B284" s="2" t="s">
        <v>2190</v>
      </c>
      <c r="C284" s="6" t="n">
        <v>45208</v>
      </c>
      <c r="D284" s="1" t="n">
        <v>2023</v>
      </c>
      <c r="E284" s="2" t="s">
        <v>2184</v>
      </c>
      <c r="F284" s="6" t="n">
        <v>38250</v>
      </c>
      <c r="G284" s="1" t="n">
        <v>119</v>
      </c>
      <c r="H284" s="2" t="s">
        <v>2185</v>
      </c>
      <c r="I284" s="2" t="s">
        <v>1196</v>
      </c>
      <c r="J284" s="2" t="s">
        <v>1757</v>
      </c>
      <c r="K284" s="2" t="s">
        <v>1979</v>
      </c>
      <c r="L284" s="2" t="s">
        <v>1980</v>
      </c>
      <c r="M284" s="6" t="n">
        <v>45205</v>
      </c>
      <c r="N284" s="2" t="s">
        <v>1758</v>
      </c>
      <c r="O284" s="2" t="s">
        <v>1749</v>
      </c>
    </row>
    <row r="285" customFormat="false" ht="18.7" hidden="false" customHeight="true" outlineLevel="0" collapsed="false">
      <c r="A285" s="1" t="n">
        <v>284</v>
      </c>
      <c r="B285" s="2" t="s">
        <v>2191</v>
      </c>
      <c r="C285" s="6" t="n">
        <v>45208</v>
      </c>
      <c r="D285" s="1" t="n">
        <v>2023</v>
      </c>
      <c r="E285" s="2" t="s">
        <v>2184</v>
      </c>
      <c r="F285" s="6" t="n">
        <v>38250</v>
      </c>
      <c r="G285" s="1" t="n">
        <v>119</v>
      </c>
      <c r="H285" s="2" t="s">
        <v>2185</v>
      </c>
      <c r="I285" s="2" t="s">
        <v>1196</v>
      </c>
      <c r="J285" s="2" t="s">
        <v>1757</v>
      </c>
      <c r="K285" s="2" t="s">
        <v>1979</v>
      </c>
      <c r="L285" s="2" t="s">
        <v>1980</v>
      </c>
      <c r="M285" s="6" t="n">
        <v>45205</v>
      </c>
      <c r="N285" s="2" t="s">
        <v>1758</v>
      </c>
      <c r="O285" s="2" t="s">
        <v>1749</v>
      </c>
    </row>
    <row r="286" customFormat="false" ht="18.7" hidden="false" customHeight="true" outlineLevel="0" collapsed="false">
      <c r="A286" s="1" t="n">
        <v>285</v>
      </c>
      <c r="B286" s="2" t="s">
        <v>2192</v>
      </c>
      <c r="C286" s="6" t="n">
        <v>44777</v>
      </c>
      <c r="D286" s="1" t="n">
        <v>2022</v>
      </c>
      <c r="E286" s="2" t="s">
        <v>2193</v>
      </c>
      <c r="F286" s="6" t="n">
        <v>32318</v>
      </c>
      <c r="G286" s="1" t="n">
        <v>121</v>
      </c>
      <c r="H286" s="2" t="s">
        <v>2194</v>
      </c>
      <c r="I286" s="2" t="s">
        <v>2195</v>
      </c>
      <c r="J286" s="2" t="s">
        <v>1757</v>
      </c>
      <c r="K286" s="2" t="s">
        <v>2161</v>
      </c>
      <c r="L286" s="2" t="s">
        <v>1779</v>
      </c>
      <c r="M286" s="6" t="n">
        <v>44774</v>
      </c>
      <c r="N286" s="2" t="s">
        <v>1758</v>
      </c>
      <c r="O286" s="2" t="s">
        <v>1784</v>
      </c>
    </row>
    <row r="287" customFormat="false" ht="18.7" hidden="false" customHeight="true" outlineLevel="0" collapsed="false">
      <c r="A287" s="1" t="n">
        <v>286</v>
      </c>
      <c r="B287" s="2" t="s">
        <v>2196</v>
      </c>
      <c r="C287" s="6" t="n">
        <v>45138</v>
      </c>
      <c r="D287" s="1" t="n">
        <v>2023</v>
      </c>
      <c r="E287" s="2" t="s">
        <v>2193</v>
      </c>
      <c r="F287" s="6" t="n">
        <v>32318</v>
      </c>
      <c r="G287" s="1" t="n">
        <v>121</v>
      </c>
      <c r="H287" s="2" t="s">
        <v>2194</v>
      </c>
      <c r="I287" s="2" t="s">
        <v>2195</v>
      </c>
      <c r="J287" s="2" t="s">
        <v>1757</v>
      </c>
      <c r="K287" s="2" t="s">
        <v>1851</v>
      </c>
      <c r="L287" s="2" t="s">
        <v>1852</v>
      </c>
      <c r="M287" s="6" t="n">
        <v>45136</v>
      </c>
      <c r="N287" s="2" t="s">
        <v>1758</v>
      </c>
      <c r="O287" s="2" t="s">
        <v>1749</v>
      </c>
      <c r="Q287" s="2" t="s">
        <v>1852</v>
      </c>
      <c r="R287" s="6" t="n">
        <v>45136</v>
      </c>
      <c r="T287" s="2" t="s">
        <v>1852</v>
      </c>
      <c r="U287" s="6" t="n">
        <v>45136</v>
      </c>
      <c r="V287" s="2" t="s">
        <v>1749</v>
      </c>
      <c r="W287" s="2" t="s">
        <v>1852</v>
      </c>
      <c r="X287" s="6" t="n">
        <v>45136</v>
      </c>
      <c r="Y287" s="2" t="s">
        <v>1749</v>
      </c>
    </row>
    <row r="288" customFormat="false" ht="18.7" hidden="false" customHeight="true" outlineLevel="0" collapsed="false">
      <c r="A288" s="1" t="n">
        <v>287</v>
      </c>
      <c r="B288" s="2" t="s">
        <v>2197</v>
      </c>
      <c r="C288" s="6" t="n">
        <v>45155</v>
      </c>
      <c r="D288" s="1" t="n">
        <v>2023</v>
      </c>
      <c r="E288" s="2" t="s">
        <v>2193</v>
      </c>
      <c r="F288" s="6" t="n">
        <v>32318</v>
      </c>
      <c r="G288" s="1" t="n">
        <v>121</v>
      </c>
      <c r="H288" s="2" t="s">
        <v>2194</v>
      </c>
      <c r="I288" s="2" t="s">
        <v>2195</v>
      </c>
      <c r="J288" s="2" t="s">
        <v>1757</v>
      </c>
      <c r="K288" s="2" t="s">
        <v>1778</v>
      </c>
      <c r="L288" s="2" t="s">
        <v>1779</v>
      </c>
      <c r="M288" s="6" t="n">
        <v>45070</v>
      </c>
      <c r="N288" s="2" t="s">
        <v>1758</v>
      </c>
      <c r="O288" s="2" t="s">
        <v>1749</v>
      </c>
    </row>
    <row r="289" customFormat="false" ht="18.7" hidden="false" customHeight="true" outlineLevel="0" collapsed="false">
      <c r="A289" s="1" t="n">
        <v>288</v>
      </c>
      <c r="B289" s="2" t="s">
        <v>2198</v>
      </c>
      <c r="C289" s="6" t="n">
        <v>45336</v>
      </c>
      <c r="D289" s="1" t="n">
        <v>2024</v>
      </c>
      <c r="E289" s="2" t="s">
        <v>2193</v>
      </c>
      <c r="F289" s="6" t="n">
        <v>32318</v>
      </c>
      <c r="G289" s="1" t="n">
        <v>121</v>
      </c>
      <c r="H289" s="2" t="s">
        <v>2194</v>
      </c>
      <c r="I289" s="2" t="s">
        <v>2195</v>
      </c>
      <c r="J289" s="2" t="s">
        <v>1757</v>
      </c>
      <c r="K289" s="2" t="s">
        <v>1778</v>
      </c>
      <c r="L289" s="2" t="s">
        <v>1779</v>
      </c>
      <c r="M289" s="6" t="n">
        <v>45297</v>
      </c>
      <c r="N289" s="2" t="s">
        <v>1758</v>
      </c>
      <c r="O289" s="2" t="s">
        <v>1784</v>
      </c>
    </row>
    <row r="290" customFormat="false" ht="18.7" hidden="false" customHeight="true" outlineLevel="0" collapsed="false">
      <c r="A290" s="1" t="n">
        <v>289</v>
      </c>
      <c r="B290" s="2" t="s">
        <v>2199</v>
      </c>
      <c r="C290" s="6" t="n">
        <v>45379</v>
      </c>
      <c r="D290" s="1" t="n">
        <v>2024</v>
      </c>
      <c r="E290" s="2" t="s">
        <v>2193</v>
      </c>
      <c r="F290" s="6" t="n">
        <v>32318</v>
      </c>
      <c r="G290" s="1" t="n">
        <v>121</v>
      </c>
      <c r="H290" s="2" t="s">
        <v>2194</v>
      </c>
      <c r="I290" s="2" t="s">
        <v>2195</v>
      </c>
      <c r="J290" s="2" t="s">
        <v>1757</v>
      </c>
      <c r="K290" s="2" t="s">
        <v>1901</v>
      </c>
      <c r="L290" s="2" t="s">
        <v>1902</v>
      </c>
      <c r="M290" s="6" t="n">
        <v>45285</v>
      </c>
      <c r="N290" s="2" t="s">
        <v>1758</v>
      </c>
      <c r="O290" s="2" t="s">
        <v>1749</v>
      </c>
    </row>
    <row r="291" customFormat="false" ht="18.7" hidden="false" customHeight="true" outlineLevel="0" collapsed="false">
      <c r="A291" s="1" t="n">
        <v>290</v>
      </c>
      <c r="B291" s="2" t="s">
        <v>2200</v>
      </c>
      <c r="C291" s="6" t="n">
        <v>45530</v>
      </c>
      <c r="D291" s="1" t="n">
        <v>2024</v>
      </c>
      <c r="E291" s="2" t="s">
        <v>2193</v>
      </c>
      <c r="F291" s="6" t="n">
        <v>32318</v>
      </c>
      <c r="G291" s="1" t="n">
        <v>121</v>
      </c>
      <c r="H291" s="2" t="s">
        <v>2194</v>
      </c>
      <c r="I291" s="2" t="s">
        <v>2195</v>
      </c>
      <c r="J291" s="2" t="s">
        <v>1757</v>
      </c>
      <c r="K291" s="2" t="s">
        <v>1767</v>
      </c>
      <c r="L291" s="2" t="s">
        <v>1768</v>
      </c>
      <c r="M291" s="6" t="n">
        <v>45528</v>
      </c>
      <c r="N291" s="2" t="s">
        <v>1758</v>
      </c>
      <c r="O291" s="2" t="s">
        <v>1749</v>
      </c>
    </row>
    <row r="292" customFormat="false" ht="18.7" hidden="false" customHeight="true" outlineLevel="0" collapsed="false">
      <c r="A292" s="1" t="n">
        <v>291</v>
      </c>
      <c r="B292" s="2" t="s">
        <v>2201</v>
      </c>
      <c r="C292" s="6" t="n">
        <v>43161</v>
      </c>
      <c r="D292" s="1" t="n">
        <v>2018</v>
      </c>
      <c r="E292" s="2" t="s">
        <v>2202</v>
      </c>
      <c r="F292" s="6" t="n">
        <v>32671</v>
      </c>
      <c r="G292" s="1" t="n">
        <v>124</v>
      </c>
      <c r="H292" s="2" t="s">
        <v>2203</v>
      </c>
      <c r="I292" s="2" t="s">
        <v>1100</v>
      </c>
      <c r="J292" s="2" t="s">
        <v>1757</v>
      </c>
      <c r="K292" s="2" t="s">
        <v>2204</v>
      </c>
      <c r="L292" s="2" t="s">
        <v>2000</v>
      </c>
      <c r="M292" s="6" t="n">
        <v>43147</v>
      </c>
      <c r="N292" s="2" t="s">
        <v>1758</v>
      </c>
      <c r="O292" s="2" t="s">
        <v>1766</v>
      </c>
      <c r="Q292" s="2" t="s">
        <v>1876</v>
      </c>
      <c r="R292" s="6" t="n">
        <v>43147</v>
      </c>
    </row>
    <row r="293" customFormat="false" ht="18.7" hidden="false" customHeight="true" outlineLevel="0" collapsed="false">
      <c r="A293" s="1" t="n">
        <v>292</v>
      </c>
      <c r="B293" s="2" t="s">
        <v>2205</v>
      </c>
      <c r="C293" s="6" t="n">
        <v>43283</v>
      </c>
      <c r="D293" s="1" t="n">
        <v>2018</v>
      </c>
      <c r="E293" s="2" t="s">
        <v>2202</v>
      </c>
      <c r="F293" s="6" t="n">
        <v>32671</v>
      </c>
      <c r="G293" s="1" t="n">
        <v>124</v>
      </c>
      <c r="H293" s="2" t="s">
        <v>2203</v>
      </c>
      <c r="I293" s="2" t="s">
        <v>1100</v>
      </c>
      <c r="J293" s="2" t="s">
        <v>1757</v>
      </c>
      <c r="K293" s="2" t="s">
        <v>2206</v>
      </c>
      <c r="L293" s="2" t="s">
        <v>2207</v>
      </c>
      <c r="M293" s="6" t="n">
        <v>43280</v>
      </c>
      <c r="N293" s="2" t="s">
        <v>1758</v>
      </c>
      <c r="O293" s="2" t="s">
        <v>1749</v>
      </c>
    </row>
    <row r="294" customFormat="false" ht="18.7" hidden="false" customHeight="true" outlineLevel="0" collapsed="false">
      <c r="A294" s="1" t="n">
        <v>293</v>
      </c>
      <c r="B294" s="2" t="s">
        <v>2208</v>
      </c>
      <c r="C294" s="6" t="n">
        <v>43381</v>
      </c>
      <c r="D294" s="1" t="n">
        <v>2018</v>
      </c>
      <c r="E294" s="2" t="s">
        <v>2202</v>
      </c>
      <c r="F294" s="6" t="n">
        <v>32671</v>
      </c>
      <c r="G294" s="1" t="n">
        <v>124</v>
      </c>
      <c r="H294" s="2" t="s">
        <v>2203</v>
      </c>
      <c r="I294" s="2" t="s">
        <v>1100</v>
      </c>
      <c r="J294" s="2" t="s">
        <v>1757</v>
      </c>
      <c r="K294" s="2" t="s">
        <v>2209</v>
      </c>
      <c r="L294" s="2" t="s">
        <v>2001</v>
      </c>
      <c r="M294" s="6" t="n">
        <v>43381</v>
      </c>
      <c r="N294" s="2" t="s">
        <v>1758</v>
      </c>
      <c r="O294" s="2" t="s">
        <v>1766</v>
      </c>
    </row>
    <row r="295" customFormat="false" ht="18.7" hidden="false" customHeight="true" outlineLevel="0" collapsed="false">
      <c r="A295" s="1" t="n">
        <v>294</v>
      </c>
      <c r="B295" s="2" t="s">
        <v>2210</v>
      </c>
      <c r="C295" s="6" t="n">
        <v>43535</v>
      </c>
      <c r="D295" s="1" t="n">
        <v>2019</v>
      </c>
      <c r="E295" s="2" t="s">
        <v>2202</v>
      </c>
      <c r="F295" s="6" t="n">
        <v>32671</v>
      </c>
      <c r="G295" s="1" t="n">
        <v>124</v>
      </c>
      <c r="H295" s="2" t="s">
        <v>2203</v>
      </c>
      <c r="J295" s="2" t="s">
        <v>1757</v>
      </c>
      <c r="K295" s="2" t="s">
        <v>1999</v>
      </c>
      <c r="L295" s="2" t="s">
        <v>2000</v>
      </c>
      <c r="M295" s="6" t="n">
        <v>43501</v>
      </c>
      <c r="N295" s="2" t="s">
        <v>1758</v>
      </c>
      <c r="O295" s="2" t="s">
        <v>1766</v>
      </c>
      <c r="Q295" s="2" t="s">
        <v>2001</v>
      </c>
      <c r="R295" s="6" t="n">
        <v>43501</v>
      </c>
      <c r="S295" s="2" t="s">
        <v>1766</v>
      </c>
      <c r="T295" s="2" t="s">
        <v>1880</v>
      </c>
      <c r="U295" s="6" t="n">
        <v>43501</v>
      </c>
      <c r="V295" s="2" t="s">
        <v>1766</v>
      </c>
    </row>
    <row r="296" customFormat="false" ht="18.7" hidden="false" customHeight="true" outlineLevel="0" collapsed="false">
      <c r="A296" s="1" t="n">
        <v>295</v>
      </c>
      <c r="B296" s="2" t="s">
        <v>2211</v>
      </c>
      <c r="C296" s="6" t="n">
        <v>43642</v>
      </c>
      <c r="D296" s="1" t="n">
        <v>2019</v>
      </c>
      <c r="E296" s="2" t="s">
        <v>2202</v>
      </c>
      <c r="F296" s="6" t="n">
        <v>32671</v>
      </c>
      <c r="G296" s="1" t="n">
        <v>124</v>
      </c>
      <c r="H296" s="2" t="s">
        <v>2203</v>
      </c>
      <c r="I296" s="2" t="s">
        <v>1100</v>
      </c>
      <c r="J296" s="2" t="s">
        <v>1757</v>
      </c>
      <c r="K296" s="2" t="s">
        <v>2212</v>
      </c>
      <c r="L296" s="2" t="s">
        <v>2213</v>
      </c>
      <c r="M296" s="6" t="n">
        <v>43634</v>
      </c>
      <c r="N296" s="2" t="s">
        <v>1758</v>
      </c>
      <c r="O296" s="2" t="s">
        <v>1784</v>
      </c>
      <c r="Q296" s="2" t="s">
        <v>2000</v>
      </c>
      <c r="R296" s="6" t="n">
        <v>43634</v>
      </c>
      <c r="S296" s="2" t="s">
        <v>1766</v>
      </c>
      <c r="T296" s="2" t="s">
        <v>2001</v>
      </c>
      <c r="U296" s="6" t="n">
        <v>43634</v>
      </c>
      <c r="V296" s="2" t="s">
        <v>1766</v>
      </c>
      <c r="W296" s="2" t="s">
        <v>1880</v>
      </c>
      <c r="X296" s="6" t="n">
        <v>43634</v>
      </c>
      <c r="Y296" s="2" t="s">
        <v>1766</v>
      </c>
    </row>
    <row r="297" customFormat="false" ht="18.7" hidden="false" customHeight="true" outlineLevel="0" collapsed="false">
      <c r="A297" s="1" t="n">
        <v>296</v>
      </c>
      <c r="B297" s="2" t="s">
        <v>2214</v>
      </c>
      <c r="C297" s="6" t="n">
        <v>44041</v>
      </c>
      <c r="D297" s="1" t="n">
        <v>2020</v>
      </c>
      <c r="E297" s="2" t="s">
        <v>2202</v>
      </c>
      <c r="F297" s="6" t="n">
        <v>32671</v>
      </c>
      <c r="G297" s="1" t="n">
        <v>124</v>
      </c>
      <c r="H297" s="2" t="s">
        <v>2203</v>
      </c>
      <c r="I297" s="2" t="s">
        <v>1100</v>
      </c>
      <c r="J297" s="2" t="s">
        <v>1757</v>
      </c>
      <c r="K297" s="2" t="s">
        <v>1778</v>
      </c>
      <c r="L297" s="2" t="s">
        <v>1779</v>
      </c>
      <c r="M297" s="6" t="n">
        <v>43764</v>
      </c>
      <c r="N297" s="2" t="s">
        <v>1758</v>
      </c>
      <c r="O297" s="2" t="s">
        <v>1749</v>
      </c>
      <c r="Q297" s="2" t="s">
        <v>2207</v>
      </c>
      <c r="R297" s="6" t="n">
        <v>43541</v>
      </c>
      <c r="T297" s="2" t="s">
        <v>2207</v>
      </c>
      <c r="U297" s="6" t="n">
        <v>43759</v>
      </c>
      <c r="W297" s="2" t="s">
        <v>2207</v>
      </c>
      <c r="X297" s="6" t="n">
        <v>43763</v>
      </c>
    </row>
    <row r="298" customFormat="false" ht="18.7" hidden="false" customHeight="true" outlineLevel="0" collapsed="false">
      <c r="A298" s="1" t="n">
        <v>297</v>
      </c>
      <c r="B298" s="2" t="s">
        <v>2215</v>
      </c>
      <c r="C298" s="6" t="n">
        <v>44336</v>
      </c>
      <c r="D298" s="1" t="n">
        <v>2021</v>
      </c>
      <c r="E298" s="2" t="s">
        <v>2216</v>
      </c>
      <c r="F298" s="6" t="n">
        <v>34287</v>
      </c>
      <c r="G298" s="1" t="n">
        <v>126</v>
      </c>
      <c r="H298" s="2" t="s">
        <v>2217</v>
      </c>
      <c r="J298" s="2" t="s">
        <v>1757</v>
      </c>
      <c r="K298" s="2" t="s">
        <v>2218</v>
      </c>
      <c r="L298" s="2" t="s">
        <v>1916</v>
      </c>
      <c r="M298" s="6" t="n">
        <v>44335</v>
      </c>
      <c r="N298" s="2" t="s">
        <v>1775</v>
      </c>
      <c r="P298" s="2" t="s">
        <v>1971</v>
      </c>
    </row>
    <row r="299" customFormat="false" ht="18.7" hidden="false" customHeight="true" outlineLevel="0" collapsed="false">
      <c r="A299" s="1" t="n">
        <v>298</v>
      </c>
      <c r="B299" s="2" t="s">
        <v>2219</v>
      </c>
      <c r="C299" s="6" t="n">
        <v>44960</v>
      </c>
      <c r="D299" s="1" t="n">
        <v>2023</v>
      </c>
      <c r="E299" s="2" t="s">
        <v>2216</v>
      </c>
      <c r="F299" s="6" t="n">
        <v>34287</v>
      </c>
      <c r="G299" s="1" t="n">
        <v>126</v>
      </c>
      <c r="H299" s="2" t="s">
        <v>2217</v>
      </c>
      <c r="I299" s="2" t="s">
        <v>1222</v>
      </c>
      <c r="J299" s="2" t="s">
        <v>1757</v>
      </c>
      <c r="K299" s="2" t="s">
        <v>1778</v>
      </c>
      <c r="L299" s="2" t="s">
        <v>1779</v>
      </c>
      <c r="M299" s="6" t="n">
        <v>44958</v>
      </c>
      <c r="N299" s="2" t="s">
        <v>1775</v>
      </c>
      <c r="P299" s="2" t="s">
        <v>1971</v>
      </c>
    </row>
    <row r="300" customFormat="false" ht="18.7" hidden="false" customHeight="true" outlineLevel="0" collapsed="false">
      <c r="A300" s="1" t="n">
        <v>299</v>
      </c>
      <c r="B300" s="2" t="s">
        <v>2220</v>
      </c>
      <c r="C300" s="6" t="n">
        <v>45352</v>
      </c>
      <c r="D300" s="1" t="n">
        <v>2024</v>
      </c>
      <c r="E300" s="2" t="s">
        <v>2216</v>
      </c>
      <c r="F300" s="6" t="n">
        <v>34287</v>
      </c>
      <c r="G300" s="1" t="n">
        <v>126</v>
      </c>
      <c r="H300" s="2" t="s">
        <v>2217</v>
      </c>
      <c r="I300" s="2" t="s">
        <v>1804</v>
      </c>
      <c r="J300" s="2" t="s">
        <v>1757</v>
      </c>
      <c r="K300" s="2" t="s">
        <v>2221</v>
      </c>
      <c r="L300" s="2" t="s">
        <v>2222</v>
      </c>
      <c r="M300" s="6" t="n">
        <v>45343</v>
      </c>
      <c r="N300" s="2" t="s">
        <v>1758</v>
      </c>
      <c r="O300" s="2" t="s">
        <v>1749</v>
      </c>
      <c r="Q300" s="2" t="s">
        <v>1779</v>
      </c>
      <c r="R300" s="6" t="n">
        <v>45343</v>
      </c>
      <c r="S300" s="2" t="s">
        <v>1749</v>
      </c>
      <c r="T300" s="2" t="s">
        <v>1988</v>
      </c>
      <c r="U300" s="6" t="n">
        <v>45343</v>
      </c>
      <c r="V300" s="2" t="s">
        <v>1766</v>
      </c>
    </row>
    <row r="301" customFormat="false" ht="18.7" hidden="false" customHeight="true" outlineLevel="0" collapsed="false">
      <c r="A301" s="1" t="n">
        <v>300</v>
      </c>
      <c r="B301" s="2" t="s">
        <v>2223</v>
      </c>
      <c r="C301" s="6" t="n">
        <v>45489</v>
      </c>
      <c r="D301" s="1" t="n">
        <v>2024</v>
      </c>
      <c r="E301" s="2" t="s">
        <v>2216</v>
      </c>
      <c r="F301" s="6" t="n">
        <v>34287</v>
      </c>
      <c r="G301" s="1" t="n">
        <v>126</v>
      </c>
      <c r="H301" s="2" t="s">
        <v>2217</v>
      </c>
      <c r="I301" s="2" t="s">
        <v>895</v>
      </c>
      <c r="J301" s="2" t="s">
        <v>1850</v>
      </c>
      <c r="K301" s="2" t="s">
        <v>1778</v>
      </c>
      <c r="L301" s="2" t="s">
        <v>1779</v>
      </c>
      <c r="M301" s="6" t="n">
        <v>45388</v>
      </c>
      <c r="N301" s="2" t="s">
        <v>1775</v>
      </c>
      <c r="P301" s="2" t="s">
        <v>1776</v>
      </c>
      <c r="Q301" s="2" t="s">
        <v>2222</v>
      </c>
      <c r="R301" s="6" t="n">
        <v>45388</v>
      </c>
      <c r="S301" s="2" t="s">
        <v>1749</v>
      </c>
    </row>
    <row r="302" customFormat="false" ht="18.7" hidden="false" customHeight="true" outlineLevel="0" collapsed="false">
      <c r="A302" s="1" t="n">
        <v>301</v>
      </c>
      <c r="B302" s="2" t="s">
        <v>2224</v>
      </c>
      <c r="C302" s="6" t="n">
        <v>45523</v>
      </c>
      <c r="D302" s="1" t="n">
        <v>2024</v>
      </c>
      <c r="E302" s="2" t="s">
        <v>2216</v>
      </c>
      <c r="F302" s="6" t="n">
        <v>34287</v>
      </c>
      <c r="G302" s="1" t="n">
        <v>126</v>
      </c>
      <c r="H302" s="2" t="s">
        <v>2217</v>
      </c>
      <c r="J302" s="2" t="s">
        <v>1757</v>
      </c>
      <c r="K302" s="2" t="s">
        <v>2009</v>
      </c>
      <c r="L302" s="2" t="s">
        <v>1988</v>
      </c>
      <c r="M302" s="6" t="n">
        <v>45521</v>
      </c>
      <c r="N302" s="2" t="s">
        <v>1758</v>
      </c>
      <c r="O302" s="2" t="s">
        <v>1766</v>
      </c>
    </row>
    <row r="303" customFormat="false" ht="18.7" hidden="false" customHeight="true" outlineLevel="0" collapsed="false">
      <c r="A303" s="1" t="n">
        <v>302</v>
      </c>
      <c r="B303" s="2" t="s">
        <v>2225</v>
      </c>
      <c r="C303" s="6" t="n">
        <v>45561</v>
      </c>
      <c r="D303" s="1" t="n">
        <v>2024</v>
      </c>
      <c r="E303" s="2" t="s">
        <v>2216</v>
      </c>
      <c r="F303" s="6" t="n">
        <v>34287</v>
      </c>
      <c r="G303" s="1" t="n">
        <v>126</v>
      </c>
      <c r="H303" s="2" t="s">
        <v>2217</v>
      </c>
      <c r="I303" s="2" t="s">
        <v>895</v>
      </c>
      <c r="J303" s="2" t="s">
        <v>1757</v>
      </c>
      <c r="K303" s="2" t="s">
        <v>1778</v>
      </c>
      <c r="L303" s="2" t="s">
        <v>1779</v>
      </c>
      <c r="M303" s="6" t="n">
        <v>45560</v>
      </c>
      <c r="N303" s="2" t="s">
        <v>1758</v>
      </c>
      <c r="O303" s="2" t="s">
        <v>1766</v>
      </c>
    </row>
    <row r="304" customFormat="false" ht="18.7" hidden="false" customHeight="true" outlineLevel="0" collapsed="false">
      <c r="A304" s="1" t="n">
        <v>303</v>
      </c>
      <c r="B304" s="2" t="s">
        <v>1044</v>
      </c>
      <c r="C304" s="6" t="n">
        <v>44726</v>
      </c>
      <c r="D304" s="1" t="n">
        <v>2022</v>
      </c>
      <c r="E304" s="2" t="s">
        <v>1045</v>
      </c>
      <c r="F304" s="6" t="n">
        <v>31057</v>
      </c>
      <c r="G304" s="1" t="n">
        <v>127</v>
      </c>
      <c r="H304" s="2" t="s">
        <v>1047</v>
      </c>
      <c r="I304" s="2" t="s">
        <v>1100</v>
      </c>
      <c r="J304" s="2" t="s">
        <v>1850</v>
      </c>
      <c r="K304" s="2" t="s">
        <v>1754</v>
      </c>
      <c r="L304" s="2" t="s">
        <v>1750</v>
      </c>
      <c r="M304" s="6" t="n">
        <v>44653</v>
      </c>
      <c r="N304" s="2" t="s">
        <v>1810</v>
      </c>
      <c r="O304" s="2" t="s">
        <v>1749</v>
      </c>
    </row>
    <row r="305" customFormat="false" ht="18.7" hidden="false" customHeight="true" outlineLevel="0" collapsed="false">
      <c r="A305" s="1" t="n">
        <v>304</v>
      </c>
      <c r="B305" s="2" t="s">
        <v>1048</v>
      </c>
      <c r="C305" s="6" t="n">
        <v>44817</v>
      </c>
      <c r="D305" s="1" t="n">
        <v>2022</v>
      </c>
      <c r="E305" s="2" t="s">
        <v>1045</v>
      </c>
      <c r="F305" s="6" t="n">
        <v>31057</v>
      </c>
      <c r="G305" s="1" t="n">
        <v>127</v>
      </c>
      <c r="H305" s="2" t="s">
        <v>1047</v>
      </c>
      <c r="I305" s="2" t="s">
        <v>1100</v>
      </c>
      <c r="J305" s="2" t="s">
        <v>1850</v>
      </c>
      <c r="K305" s="2" t="s">
        <v>1969</v>
      </c>
      <c r="L305" s="2" t="s">
        <v>1970</v>
      </c>
      <c r="M305" s="6" t="n">
        <v>44816</v>
      </c>
      <c r="N305" s="2" t="s">
        <v>1758</v>
      </c>
      <c r="O305" s="2" t="s">
        <v>1749</v>
      </c>
      <c r="Q305" s="2" t="s">
        <v>1768</v>
      </c>
      <c r="R305" s="6" t="n">
        <v>44816</v>
      </c>
    </row>
    <row r="306" customFormat="false" ht="18.7" hidden="false" customHeight="true" outlineLevel="0" collapsed="false">
      <c r="A306" s="1" t="n">
        <v>305</v>
      </c>
      <c r="B306" s="2" t="s">
        <v>2226</v>
      </c>
      <c r="C306" s="6" t="n">
        <v>44854</v>
      </c>
      <c r="D306" s="1" t="n">
        <v>2022</v>
      </c>
      <c r="E306" s="2" t="s">
        <v>1045</v>
      </c>
      <c r="F306" s="6" t="n">
        <v>31057</v>
      </c>
      <c r="G306" s="1" t="n">
        <v>127</v>
      </c>
      <c r="H306" s="2" t="s">
        <v>1047</v>
      </c>
      <c r="I306" s="2" t="s">
        <v>1100</v>
      </c>
      <c r="J306" s="2" t="s">
        <v>1757</v>
      </c>
      <c r="K306" s="2" t="s">
        <v>1778</v>
      </c>
      <c r="L306" s="2" t="s">
        <v>1779</v>
      </c>
      <c r="M306" s="6" t="n">
        <v>44854</v>
      </c>
      <c r="N306" s="2" t="s">
        <v>1758</v>
      </c>
      <c r="O306" s="2" t="s">
        <v>1766</v>
      </c>
    </row>
    <row r="307" customFormat="false" ht="18.7" hidden="false" customHeight="true" outlineLevel="0" collapsed="false">
      <c r="A307" s="1" t="n">
        <v>306</v>
      </c>
      <c r="B307" s="2" t="s">
        <v>1049</v>
      </c>
      <c r="C307" s="6" t="n">
        <v>44930</v>
      </c>
      <c r="D307" s="1" t="n">
        <v>2023</v>
      </c>
      <c r="E307" s="2" t="s">
        <v>1045</v>
      </c>
      <c r="F307" s="6" t="n">
        <v>31057</v>
      </c>
      <c r="G307" s="1" t="n">
        <v>127</v>
      </c>
      <c r="H307" s="2" t="s">
        <v>1047</v>
      </c>
      <c r="I307" s="2" t="s">
        <v>1100</v>
      </c>
      <c r="J307" s="2" t="s">
        <v>1850</v>
      </c>
      <c r="K307" s="2" t="s">
        <v>1773</v>
      </c>
      <c r="L307" s="2" t="s">
        <v>1774</v>
      </c>
      <c r="M307" s="6" t="n">
        <v>44927</v>
      </c>
      <c r="N307" s="2" t="s">
        <v>1758</v>
      </c>
      <c r="O307" s="2" t="s">
        <v>1749</v>
      </c>
      <c r="Q307" s="2" t="s">
        <v>1788</v>
      </c>
      <c r="R307" s="6" t="n">
        <v>44927</v>
      </c>
      <c r="S307" s="2" t="s">
        <v>1749</v>
      </c>
      <c r="T307" s="2" t="s">
        <v>2227</v>
      </c>
      <c r="U307" s="6" t="n">
        <v>44927</v>
      </c>
    </row>
    <row r="308" customFormat="false" ht="18.7" hidden="false" customHeight="true" outlineLevel="0" collapsed="false">
      <c r="A308" s="1" t="n">
        <v>307</v>
      </c>
      <c r="B308" s="2" t="s">
        <v>2228</v>
      </c>
      <c r="C308" s="6" t="n">
        <v>45015</v>
      </c>
      <c r="D308" s="1" t="n">
        <v>2023</v>
      </c>
      <c r="E308" s="2" t="s">
        <v>1045</v>
      </c>
      <c r="F308" s="6" t="n">
        <v>31057</v>
      </c>
      <c r="G308" s="1" t="n">
        <v>127</v>
      </c>
      <c r="H308" s="2" t="s">
        <v>1047</v>
      </c>
      <c r="I308" s="2" t="s">
        <v>1100</v>
      </c>
      <c r="J308" s="2" t="s">
        <v>1757</v>
      </c>
      <c r="K308" s="2" t="s">
        <v>1773</v>
      </c>
      <c r="L308" s="2" t="s">
        <v>1774</v>
      </c>
      <c r="M308" s="6" t="n">
        <v>45013</v>
      </c>
      <c r="N308" s="2" t="s">
        <v>1758</v>
      </c>
      <c r="O308" s="2" t="s">
        <v>1749</v>
      </c>
    </row>
    <row r="309" customFormat="false" ht="18.7" hidden="false" customHeight="true" outlineLevel="0" collapsed="false">
      <c r="A309" s="1" t="n">
        <v>308</v>
      </c>
      <c r="B309" s="2" t="s">
        <v>2229</v>
      </c>
      <c r="C309" s="6" t="n">
        <v>45083</v>
      </c>
      <c r="D309" s="1" t="n">
        <v>2023</v>
      </c>
      <c r="E309" s="2" t="s">
        <v>1045</v>
      </c>
      <c r="F309" s="6" t="n">
        <v>31057</v>
      </c>
      <c r="G309" s="1" t="n">
        <v>127</v>
      </c>
      <c r="H309" s="2" t="s">
        <v>1047</v>
      </c>
      <c r="I309" s="2" t="s">
        <v>1100</v>
      </c>
      <c r="J309" s="2" t="s">
        <v>1757</v>
      </c>
      <c r="K309" s="2" t="s">
        <v>1773</v>
      </c>
      <c r="L309" s="2" t="s">
        <v>1774</v>
      </c>
      <c r="M309" s="6" t="n">
        <v>45080</v>
      </c>
      <c r="N309" s="2" t="s">
        <v>1758</v>
      </c>
      <c r="O309" s="2" t="s">
        <v>1749</v>
      </c>
      <c r="Q309" s="2" t="s">
        <v>2227</v>
      </c>
      <c r="R309" s="6" t="n">
        <v>45080</v>
      </c>
      <c r="S309" s="2" t="s">
        <v>1784</v>
      </c>
    </row>
    <row r="310" customFormat="false" ht="18.7" hidden="false" customHeight="true" outlineLevel="0" collapsed="false">
      <c r="A310" s="1" t="n">
        <v>309</v>
      </c>
      <c r="B310" s="2" t="s">
        <v>2230</v>
      </c>
      <c r="C310" s="6" t="n">
        <v>44257</v>
      </c>
      <c r="D310" s="1" t="n">
        <v>2021</v>
      </c>
      <c r="E310" s="2" t="s">
        <v>2231</v>
      </c>
      <c r="F310" s="6" t="n">
        <v>29467</v>
      </c>
      <c r="G310" s="1" t="n">
        <v>134</v>
      </c>
      <c r="H310" s="2" t="s">
        <v>2232</v>
      </c>
      <c r="I310" s="2" t="s">
        <v>2233</v>
      </c>
      <c r="J310" s="2" t="s">
        <v>1850</v>
      </c>
      <c r="K310" s="2" t="s">
        <v>2234</v>
      </c>
      <c r="L310" s="2" t="s">
        <v>2235</v>
      </c>
      <c r="M310" s="6" t="n">
        <v>44021</v>
      </c>
      <c r="N310" s="2" t="s">
        <v>1758</v>
      </c>
      <c r="O310" s="2" t="s">
        <v>1749</v>
      </c>
      <c r="Q310" s="2" t="s">
        <v>2236</v>
      </c>
      <c r="R310" s="6" t="n">
        <v>44021</v>
      </c>
    </row>
    <row r="311" customFormat="false" ht="18.7" hidden="false" customHeight="true" outlineLevel="0" collapsed="false">
      <c r="A311" s="1" t="n">
        <v>310</v>
      </c>
      <c r="B311" s="2" t="s">
        <v>2237</v>
      </c>
      <c r="C311" s="6" t="n">
        <v>44798</v>
      </c>
      <c r="D311" s="1" t="n">
        <v>2022</v>
      </c>
      <c r="E311" s="2" t="s">
        <v>2231</v>
      </c>
      <c r="F311" s="6" t="n">
        <v>29467</v>
      </c>
      <c r="G311" s="1" t="n">
        <v>134</v>
      </c>
      <c r="H311" s="2" t="s">
        <v>2232</v>
      </c>
      <c r="I311" s="2" t="s">
        <v>1025</v>
      </c>
      <c r="J311" s="2" t="s">
        <v>1850</v>
      </c>
      <c r="K311" s="2" t="s">
        <v>1920</v>
      </c>
      <c r="L311" s="2" t="s">
        <v>1921</v>
      </c>
      <c r="M311" s="6" t="n">
        <v>44797</v>
      </c>
      <c r="N311" s="2" t="s">
        <v>1775</v>
      </c>
      <c r="P311" s="2" t="s">
        <v>1776</v>
      </c>
    </row>
    <row r="312" customFormat="false" ht="18.7" hidden="false" customHeight="true" outlineLevel="0" collapsed="false">
      <c r="A312" s="1" t="n">
        <v>311</v>
      </c>
      <c r="B312" s="2" t="s">
        <v>2238</v>
      </c>
      <c r="C312" s="6" t="n">
        <v>44824</v>
      </c>
      <c r="D312" s="1" t="n">
        <v>2022</v>
      </c>
      <c r="E312" s="2" t="s">
        <v>2231</v>
      </c>
      <c r="F312" s="6" t="n">
        <v>29467</v>
      </c>
      <c r="G312" s="1" t="n">
        <v>134</v>
      </c>
      <c r="H312" s="2" t="s">
        <v>2232</v>
      </c>
      <c r="I312" s="2" t="s">
        <v>1025</v>
      </c>
      <c r="J312" s="2" t="s">
        <v>1850</v>
      </c>
      <c r="K312" s="2" t="s">
        <v>1901</v>
      </c>
      <c r="L312" s="2" t="s">
        <v>1902</v>
      </c>
      <c r="M312" s="6" t="n">
        <v>44759</v>
      </c>
      <c r="N312" s="2" t="s">
        <v>1775</v>
      </c>
      <c r="P312" s="2" t="s">
        <v>1776</v>
      </c>
      <c r="Q312" s="2" t="s">
        <v>2000</v>
      </c>
      <c r="R312" s="6" t="n">
        <v>44759</v>
      </c>
      <c r="S312" s="2" t="s">
        <v>1766</v>
      </c>
    </row>
    <row r="313" customFormat="false" ht="18.7" hidden="false" customHeight="true" outlineLevel="0" collapsed="false">
      <c r="A313" s="1" t="n">
        <v>312</v>
      </c>
      <c r="B313" s="2" t="s">
        <v>2239</v>
      </c>
      <c r="C313" s="6" t="n">
        <v>45138</v>
      </c>
      <c r="D313" s="1" t="n">
        <v>2023</v>
      </c>
      <c r="E313" s="2" t="s">
        <v>2231</v>
      </c>
      <c r="F313" s="6" t="n">
        <v>29467</v>
      </c>
      <c r="G313" s="1" t="n">
        <v>134</v>
      </c>
      <c r="H313" s="2" t="s">
        <v>2232</v>
      </c>
      <c r="I313" s="2" t="s">
        <v>917</v>
      </c>
      <c r="J313" s="2" t="s">
        <v>1757</v>
      </c>
      <c r="K313" s="2" t="s">
        <v>2069</v>
      </c>
      <c r="L313" s="2" t="s">
        <v>2070</v>
      </c>
      <c r="M313" s="6" t="n">
        <v>45068</v>
      </c>
      <c r="N313" s="2" t="s">
        <v>1758</v>
      </c>
      <c r="O313" s="2" t="s">
        <v>1749</v>
      </c>
      <c r="Q313" s="2" t="s">
        <v>2070</v>
      </c>
      <c r="R313" s="6" t="n">
        <v>45097</v>
      </c>
      <c r="S313" s="2" t="s">
        <v>1749</v>
      </c>
    </row>
    <row r="314" customFormat="false" ht="18.7" hidden="false" customHeight="true" outlineLevel="0" collapsed="false">
      <c r="A314" s="1" t="n">
        <v>313</v>
      </c>
      <c r="B314" s="2" t="s">
        <v>2240</v>
      </c>
      <c r="C314" s="6" t="n">
        <v>44112</v>
      </c>
      <c r="D314" s="1" t="n">
        <v>2020</v>
      </c>
      <c r="E314" s="2" t="s">
        <v>2241</v>
      </c>
      <c r="F314" s="6" t="n">
        <v>31651</v>
      </c>
      <c r="G314" s="1" t="n">
        <v>136</v>
      </c>
      <c r="H314" s="2" t="s">
        <v>2242</v>
      </c>
      <c r="J314" s="2" t="s">
        <v>1757</v>
      </c>
      <c r="K314" s="2" t="s">
        <v>2243</v>
      </c>
      <c r="L314" s="2" t="s">
        <v>2244</v>
      </c>
      <c r="M314" s="6" t="n">
        <v>43926</v>
      </c>
      <c r="N314" s="2" t="s">
        <v>1775</v>
      </c>
      <c r="P314" s="2" t="s">
        <v>1971</v>
      </c>
      <c r="Q314" s="2" t="s">
        <v>2245</v>
      </c>
      <c r="R314" s="6" t="n">
        <v>43926</v>
      </c>
      <c r="S314" s="2" t="s">
        <v>1784</v>
      </c>
    </row>
    <row r="315" customFormat="false" ht="18.7" hidden="false" customHeight="true" outlineLevel="0" collapsed="false">
      <c r="A315" s="1" t="n">
        <v>314</v>
      </c>
      <c r="B315" s="2" t="s">
        <v>2246</v>
      </c>
      <c r="C315" s="6" t="n">
        <v>44279</v>
      </c>
      <c r="D315" s="1" t="n">
        <v>2021</v>
      </c>
      <c r="E315" s="2" t="s">
        <v>2241</v>
      </c>
      <c r="F315" s="6" t="n">
        <v>31651</v>
      </c>
      <c r="G315" s="1" t="n">
        <v>136</v>
      </c>
      <c r="H315" s="2" t="s">
        <v>2242</v>
      </c>
      <c r="I315" s="2" t="s">
        <v>1454</v>
      </c>
      <c r="J315" s="2" t="s">
        <v>1757</v>
      </c>
      <c r="K315" s="2" t="s">
        <v>2082</v>
      </c>
      <c r="L315" s="2" t="s">
        <v>2083</v>
      </c>
      <c r="M315" s="6" t="n">
        <v>44277</v>
      </c>
      <c r="N315" s="2" t="s">
        <v>1758</v>
      </c>
      <c r="O315" s="2" t="s">
        <v>1749</v>
      </c>
      <c r="Q315" s="2" t="s">
        <v>2247</v>
      </c>
      <c r="R315" s="6" t="n">
        <v>44277</v>
      </c>
    </row>
    <row r="316" customFormat="false" ht="18.7" hidden="false" customHeight="true" outlineLevel="0" collapsed="false">
      <c r="A316" s="1" t="n">
        <v>315</v>
      </c>
      <c r="B316" s="2" t="s">
        <v>2248</v>
      </c>
      <c r="C316" s="6" t="n">
        <v>44309</v>
      </c>
      <c r="D316" s="1" t="n">
        <v>2021</v>
      </c>
      <c r="E316" s="2" t="s">
        <v>2241</v>
      </c>
      <c r="F316" s="6" t="n">
        <v>31651</v>
      </c>
      <c r="G316" s="1" t="n">
        <v>136</v>
      </c>
      <c r="H316" s="2" t="s">
        <v>2242</v>
      </c>
      <c r="J316" s="2" t="s">
        <v>1757</v>
      </c>
      <c r="K316" s="2" t="s">
        <v>2249</v>
      </c>
      <c r="L316" s="2" t="s">
        <v>2245</v>
      </c>
      <c r="M316" s="6" t="n">
        <v>44309</v>
      </c>
      <c r="N316" s="2" t="s">
        <v>1775</v>
      </c>
      <c r="P316" s="2" t="s">
        <v>1904</v>
      </c>
      <c r="Q316" s="2" t="s">
        <v>2244</v>
      </c>
      <c r="R316" s="6" t="n">
        <v>44309</v>
      </c>
      <c r="S316" s="2" t="s">
        <v>1784</v>
      </c>
      <c r="T316" s="2" t="s">
        <v>2250</v>
      </c>
      <c r="U316" s="6" t="n">
        <v>44309</v>
      </c>
      <c r="V316" s="2" t="s">
        <v>1766</v>
      </c>
    </row>
    <row r="317" customFormat="false" ht="18.7" hidden="false" customHeight="true" outlineLevel="0" collapsed="false">
      <c r="A317" s="1" t="n">
        <v>316</v>
      </c>
      <c r="B317" s="2" t="s">
        <v>2251</v>
      </c>
      <c r="C317" s="6" t="n">
        <v>44602</v>
      </c>
      <c r="D317" s="1" t="n">
        <v>2022</v>
      </c>
      <c r="E317" s="2" t="s">
        <v>2241</v>
      </c>
      <c r="F317" s="6" t="n">
        <v>31651</v>
      </c>
      <c r="G317" s="1" t="n">
        <v>136</v>
      </c>
      <c r="H317" s="2" t="s">
        <v>2242</v>
      </c>
      <c r="J317" s="2" t="s">
        <v>1757</v>
      </c>
      <c r="K317" s="2" t="s">
        <v>1778</v>
      </c>
      <c r="L317" s="2" t="s">
        <v>1779</v>
      </c>
      <c r="M317" s="6" t="n">
        <v>44602</v>
      </c>
      <c r="N317" s="2" t="s">
        <v>1775</v>
      </c>
      <c r="P317" s="2" t="s">
        <v>1904</v>
      </c>
    </row>
    <row r="318" customFormat="false" ht="18.7" hidden="false" customHeight="true" outlineLevel="0" collapsed="false">
      <c r="A318" s="1" t="n">
        <v>317</v>
      </c>
      <c r="B318" s="2" t="s">
        <v>2252</v>
      </c>
      <c r="C318" s="6" t="n">
        <v>44676</v>
      </c>
      <c r="D318" s="1" t="n">
        <v>2022</v>
      </c>
      <c r="E318" s="2" t="s">
        <v>2241</v>
      </c>
      <c r="F318" s="6" t="n">
        <v>31651</v>
      </c>
      <c r="G318" s="1" t="n">
        <v>136</v>
      </c>
      <c r="H318" s="2" t="s">
        <v>2242</v>
      </c>
      <c r="J318" s="2" t="s">
        <v>1850</v>
      </c>
      <c r="K318" s="2" t="s">
        <v>1778</v>
      </c>
      <c r="L318" s="2" t="s">
        <v>1779</v>
      </c>
      <c r="M318" s="6" t="n">
        <v>44625</v>
      </c>
      <c r="N318" s="2" t="s">
        <v>1775</v>
      </c>
      <c r="P318" s="2" t="s">
        <v>1904</v>
      </c>
    </row>
    <row r="319" customFormat="false" ht="18.7" hidden="false" customHeight="true" outlineLevel="0" collapsed="false">
      <c r="A319" s="1" t="n">
        <v>318</v>
      </c>
      <c r="B319" s="2" t="s">
        <v>2253</v>
      </c>
      <c r="C319" s="6" t="n">
        <v>44781</v>
      </c>
      <c r="D319" s="1" t="n">
        <v>2022</v>
      </c>
      <c r="E319" s="2" t="s">
        <v>2241</v>
      </c>
      <c r="F319" s="6" t="n">
        <v>31651</v>
      </c>
      <c r="G319" s="1" t="n">
        <v>136</v>
      </c>
      <c r="H319" s="2" t="s">
        <v>2242</v>
      </c>
      <c r="I319" s="2" t="s">
        <v>1454</v>
      </c>
      <c r="J319" s="2" t="s">
        <v>1757</v>
      </c>
      <c r="K319" s="2" t="s">
        <v>2254</v>
      </c>
      <c r="L319" s="2" t="s">
        <v>2255</v>
      </c>
      <c r="M319" s="6" t="n">
        <v>44603</v>
      </c>
      <c r="N319" s="2" t="s">
        <v>1775</v>
      </c>
      <c r="P319" s="2" t="s">
        <v>1776</v>
      </c>
    </row>
    <row r="320" customFormat="false" ht="18.7" hidden="false" customHeight="true" outlineLevel="0" collapsed="false">
      <c r="A320" s="1" t="n">
        <v>319</v>
      </c>
      <c r="B320" s="2" t="s">
        <v>2256</v>
      </c>
      <c r="C320" s="6" t="n">
        <v>45068</v>
      </c>
      <c r="D320" s="1" t="n">
        <v>2023</v>
      </c>
      <c r="E320" s="2" t="s">
        <v>2257</v>
      </c>
      <c r="F320" s="6" t="n">
        <v>34550</v>
      </c>
      <c r="G320" s="1" t="n">
        <v>137</v>
      </c>
      <c r="H320" s="2" t="s">
        <v>968</v>
      </c>
      <c r="I320" s="2" t="s">
        <v>927</v>
      </c>
      <c r="J320" s="2" t="s">
        <v>1757</v>
      </c>
      <c r="K320" s="2" t="s">
        <v>1778</v>
      </c>
      <c r="L320" s="2" t="s">
        <v>1779</v>
      </c>
      <c r="M320" s="6" t="n">
        <v>45065</v>
      </c>
      <c r="N320" s="2" t="s">
        <v>1758</v>
      </c>
      <c r="O320" s="2" t="s">
        <v>1766</v>
      </c>
    </row>
    <row r="321" customFormat="false" ht="18.7" hidden="false" customHeight="true" outlineLevel="0" collapsed="false">
      <c r="A321" s="1" t="n">
        <v>320</v>
      </c>
      <c r="B321" s="2" t="s">
        <v>2258</v>
      </c>
      <c r="C321" s="6" t="n">
        <v>45163</v>
      </c>
      <c r="D321" s="1" t="n">
        <v>2023</v>
      </c>
      <c r="E321" s="2" t="s">
        <v>2257</v>
      </c>
      <c r="F321" s="6" t="n">
        <v>34550</v>
      </c>
      <c r="G321" s="1" t="n">
        <v>137</v>
      </c>
      <c r="H321" s="2" t="s">
        <v>968</v>
      </c>
      <c r="J321" s="2" t="s">
        <v>1757</v>
      </c>
      <c r="K321" s="2" t="s">
        <v>1966</v>
      </c>
      <c r="L321" s="2" t="s">
        <v>1779</v>
      </c>
      <c r="M321" s="6" t="n">
        <v>45162</v>
      </c>
      <c r="N321" s="2" t="s">
        <v>1758</v>
      </c>
      <c r="O321" s="2" t="s">
        <v>1784</v>
      </c>
      <c r="Q321" s="2" t="s">
        <v>1829</v>
      </c>
      <c r="R321" s="6" t="n">
        <v>45162</v>
      </c>
      <c r="S321" s="2" t="s">
        <v>1766</v>
      </c>
    </row>
    <row r="322" customFormat="false" ht="18.7" hidden="false" customHeight="true" outlineLevel="0" collapsed="false">
      <c r="A322" s="1" t="n">
        <v>321</v>
      </c>
      <c r="B322" s="2" t="s">
        <v>962</v>
      </c>
      <c r="C322" s="6" t="n">
        <v>45212</v>
      </c>
      <c r="D322" s="1" t="n">
        <v>2023</v>
      </c>
      <c r="E322" s="2" t="s">
        <v>2257</v>
      </c>
      <c r="F322" s="6" t="n">
        <v>34550</v>
      </c>
      <c r="G322" s="1" t="n">
        <v>137</v>
      </c>
      <c r="H322" s="2" t="s">
        <v>968</v>
      </c>
      <c r="I322" s="2" t="s">
        <v>2259</v>
      </c>
      <c r="J322" s="2" t="s">
        <v>1850</v>
      </c>
      <c r="K322" s="2" t="s">
        <v>1778</v>
      </c>
      <c r="L322" s="2" t="s">
        <v>1779</v>
      </c>
      <c r="M322" s="6" t="n">
        <v>45129</v>
      </c>
      <c r="N322" s="2" t="s">
        <v>1906</v>
      </c>
      <c r="O322" s="2" t="s">
        <v>1749</v>
      </c>
    </row>
    <row r="323" customFormat="false" ht="18.7" hidden="false" customHeight="true" outlineLevel="0" collapsed="false">
      <c r="A323" s="1" t="n">
        <v>322</v>
      </c>
      <c r="B323" s="2" t="s">
        <v>2260</v>
      </c>
      <c r="C323" s="6" t="n">
        <v>45250</v>
      </c>
      <c r="D323" s="1" t="n">
        <v>2023</v>
      </c>
      <c r="E323" s="2" t="s">
        <v>2257</v>
      </c>
      <c r="F323" s="6" t="n">
        <v>34550</v>
      </c>
      <c r="G323" s="1" t="n">
        <v>137</v>
      </c>
      <c r="H323" s="2" t="s">
        <v>968</v>
      </c>
      <c r="I323" s="2" t="s">
        <v>927</v>
      </c>
      <c r="J323" s="2" t="s">
        <v>1757</v>
      </c>
      <c r="K323" s="2" t="s">
        <v>2055</v>
      </c>
      <c r="L323" s="2" t="s">
        <v>1750</v>
      </c>
      <c r="M323" s="6" t="n">
        <v>45248</v>
      </c>
      <c r="N323" s="2" t="s">
        <v>1758</v>
      </c>
      <c r="O323" s="2" t="s">
        <v>1784</v>
      </c>
    </row>
    <row r="324" customFormat="false" ht="18.7" hidden="false" customHeight="true" outlineLevel="0" collapsed="false">
      <c r="A324" s="1" t="n">
        <v>323</v>
      </c>
      <c r="B324" s="2" t="s">
        <v>969</v>
      </c>
      <c r="C324" s="6" t="n">
        <v>45261</v>
      </c>
      <c r="D324" s="1" t="n">
        <v>2023</v>
      </c>
      <c r="E324" s="2" t="s">
        <v>2257</v>
      </c>
      <c r="F324" s="6" t="n">
        <v>34550</v>
      </c>
      <c r="G324" s="1" t="n">
        <v>137</v>
      </c>
      <c r="H324" s="2" t="s">
        <v>968</v>
      </c>
      <c r="I324" s="2" t="s">
        <v>2259</v>
      </c>
      <c r="J324" s="2" t="s">
        <v>1850</v>
      </c>
      <c r="K324" s="2" t="s">
        <v>1778</v>
      </c>
      <c r="L324" s="2" t="s">
        <v>1779</v>
      </c>
      <c r="M324" s="6" t="n">
        <v>45126</v>
      </c>
      <c r="N324" s="2" t="s">
        <v>1906</v>
      </c>
      <c r="O324" s="2" t="s">
        <v>1749</v>
      </c>
    </row>
    <row r="325" customFormat="false" ht="18.7" hidden="false" customHeight="true" outlineLevel="0" collapsed="false">
      <c r="A325" s="1" t="n">
        <v>324</v>
      </c>
      <c r="B325" s="2" t="s">
        <v>970</v>
      </c>
      <c r="C325" s="6" t="n">
        <v>45674</v>
      </c>
      <c r="D325" s="1" t="n">
        <v>2025</v>
      </c>
      <c r="E325" s="2" t="s">
        <v>2257</v>
      </c>
      <c r="F325" s="6" t="n">
        <v>34550</v>
      </c>
      <c r="G325" s="1" t="n">
        <v>137</v>
      </c>
      <c r="H325" s="2" t="s">
        <v>968</v>
      </c>
      <c r="I325" s="2" t="s">
        <v>964</v>
      </c>
      <c r="J325" s="2" t="s">
        <v>1823</v>
      </c>
      <c r="K325" s="2" t="s">
        <v>2261</v>
      </c>
      <c r="L325" s="2" t="s">
        <v>1779</v>
      </c>
      <c r="M325" s="6" t="n">
        <v>45658</v>
      </c>
      <c r="O325" s="2" t="s">
        <v>1766</v>
      </c>
    </row>
    <row r="326" customFormat="false" ht="18.7" hidden="false" customHeight="true" outlineLevel="0" collapsed="false">
      <c r="A326" s="1" t="n">
        <v>325</v>
      </c>
      <c r="B326" s="2" t="s">
        <v>2262</v>
      </c>
      <c r="C326" s="6" t="n">
        <v>43875</v>
      </c>
      <c r="D326" s="1" t="n">
        <v>2020</v>
      </c>
      <c r="E326" s="2" t="s">
        <v>2263</v>
      </c>
      <c r="F326" s="6" t="n">
        <v>26231</v>
      </c>
      <c r="G326" s="1" t="n">
        <v>140</v>
      </c>
      <c r="H326" s="2" t="s">
        <v>2264</v>
      </c>
      <c r="I326" s="2" t="s">
        <v>2265</v>
      </c>
      <c r="J326" s="2" t="s">
        <v>1757</v>
      </c>
      <c r="K326" s="2" t="s">
        <v>1778</v>
      </c>
      <c r="L326" s="2" t="s">
        <v>1779</v>
      </c>
      <c r="M326" s="6" t="n">
        <v>43875</v>
      </c>
      <c r="N326" s="2" t="s">
        <v>1758</v>
      </c>
      <c r="O326" s="2" t="s">
        <v>1766</v>
      </c>
    </row>
    <row r="327" customFormat="false" ht="18.7" hidden="false" customHeight="true" outlineLevel="0" collapsed="false">
      <c r="A327" s="1" t="n">
        <v>326</v>
      </c>
      <c r="B327" s="2" t="s">
        <v>2266</v>
      </c>
      <c r="C327" s="6" t="n">
        <v>44034</v>
      </c>
      <c r="D327" s="1" t="n">
        <v>2020</v>
      </c>
      <c r="E327" s="2" t="s">
        <v>2263</v>
      </c>
      <c r="F327" s="6" t="n">
        <v>26231</v>
      </c>
      <c r="G327" s="1" t="n">
        <v>140</v>
      </c>
      <c r="H327" s="2" t="s">
        <v>2264</v>
      </c>
      <c r="J327" s="2" t="s">
        <v>1757</v>
      </c>
      <c r="K327" s="2" t="s">
        <v>1778</v>
      </c>
      <c r="L327" s="2" t="s">
        <v>1779</v>
      </c>
      <c r="M327" s="6" t="n">
        <v>44034</v>
      </c>
      <c r="N327" s="2" t="s">
        <v>1758</v>
      </c>
      <c r="O327" s="2" t="s">
        <v>1766</v>
      </c>
    </row>
    <row r="328" customFormat="false" ht="18.7" hidden="false" customHeight="true" outlineLevel="0" collapsed="false">
      <c r="A328" s="1" t="n">
        <v>327</v>
      </c>
      <c r="B328" s="2" t="s">
        <v>2267</v>
      </c>
      <c r="C328" s="6" t="n">
        <v>44050</v>
      </c>
      <c r="D328" s="1" t="n">
        <v>2020</v>
      </c>
      <c r="E328" s="2" t="s">
        <v>2263</v>
      </c>
      <c r="F328" s="6" t="n">
        <v>26231</v>
      </c>
      <c r="G328" s="1" t="n">
        <v>140</v>
      </c>
      <c r="H328" s="2" t="s">
        <v>2264</v>
      </c>
      <c r="I328" s="2" t="s">
        <v>2265</v>
      </c>
      <c r="J328" s="2" t="s">
        <v>1757</v>
      </c>
      <c r="K328" s="2" t="s">
        <v>2268</v>
      </c>
      <c r="L328" s="2" t="n">
        <v>227.18</v>
      </c>
      <c r="M328" s="6" t="n">
        <v>44035</v>
      </c>
      <c r="N328" s="2" t="s">
        <v>1758</v>
      </c>
      <c r="O328" s="2" t="s">
        <v>1766</v>
      </c>
    </row>
    <row r="329" customFormat="false" ht="18.7" hidden="false" customHeight="true" outlineLevel="0" collapsed="false">
      <c r="A329" s="1" t="n">
        <v>328</v>
      </c>
      <c r="B329" s="2" t="s">
        <v>2269</v>
      </c>
      <c r="C329" s="6" t="n">
        <v>44316</v>
      </c>
      <c r="D329" s="1" t="n">
        <v>2021</v>
      </c>
      <c r="E329" s="2" t="s">
        <v>2263</v>
      </c>
      <c r="F329" s="6" t="n">
        <v>26231</v>
      </c>
      <c r="G329" s="1" t="n">
        <v>140</v>
      </c>
      <c r="H329" s="2" t="s">
        <v>2264</v>
      </c>
      <c r="J329" s="2" t="s">
        <v>1757</v>
      </c>
      <c r="K329" s="2" t="s">
        <v>1764</v>
      </c>
      <c r="L329" s="2" t="s">
        <v>1765</v>
      </c>
      <c r="M329" s="6" t="n">
        <v>44316</v>
      </c>
      <c r="N329" s="2" t="s">
        <v>1775</v>
      </c>
      <c r="P329" s="2" t="s">
        <v>1904</v>
      </c>
    </row>
    <row r="330" customFormat="false" ht="18.7" hidden="false" customHeight="true" outlineLevel="0" collapsed="false">
      <c r="A330" s="1" t="n">
        <v>329</v>
      </c>
      <c r="B330" s="2" t="s">
        <v>2270</v>
      </c>
      <c r="C330" s="6" t="n">
        <v>44487</v>
      </c>
      <c r="D330" s="1" t="n">
        <v>2021</v>
      </c>
      <c r="E330" s="2" t="s">
        <v>2263</v>
      </c>
      <c r="F330" s="6" t="n">
        <v>26231</v>
      </c>
      <c r="G330" s="1" t="n">
        <v>140</v>
      </c>
      <c r="H330" s="2" t="s">
        <v>2264</v>
      </c>
      <c r="J330" s="2" t="s">
        <v>1757</v>
      </c>
      <c r="K330" s="2" t="s">
        <v>1860</v>
      </c>
      <c r="L330" s="2" t="s">
        <v>1837</v>
      </c>
      <c r="M330" s="6" t="n">
        <v>44250</v>
      </c>
      <c r="N330" s="2" t="s">
        <v>1758</v>
      </c>
      <c r="O330" s="2" t="s">
        <v>1766</v>
      </c>
      <c r="Q330" s="2" t="s">
        <v>2250</v>
      </c>
      <c r="R330" s="6" t="n">
        <v>44250</v>
      </c>
      <c r="S330" s="2" t="s">
        <v>1766</v>
      </c>
    </row>
    <row r="331" customFormat="false" ht="18.7" hidden="false" customHeight="true" outlineLevel="0" collapsed="false">
      <c r="A331" s="1" t="n">
        <v>330</v>
      </c>
      <c r="B331" s="2" t="s">
        <v>2271</v>
      </c>
      <c r="C331" s="6" t="n">
        <v>44581</v>
      </c>
      <c r="D331" s="1" t="n">
        <v>2022</v>
      </c>
      <c r="E331" s="2" t="s">
        <v>2263</v>
      </c>
      <c r="F331" s="6" t="n">
        <v>26231</v>
      </c>
      <c r="G331" s="1" t="n">
        <v>140</v>
      </c>
      <c r="H331" s="2" t="s">
        <v>2264</v>
      </c>
      <c r="I331" s="2" t="s">
        <v>1454</v>
      </c>
      <c r="J331" s="2" t="s">
        <v>1757</v>
      </c>
      <c r="K331" s="2" t="s">
        <v>1778</v>
      </c>
      <c r="L331" s="2" t="s">
        <v>1779</v>
      </c>
      <c r="M331" s="6" t="n">
        <v>44522</v>
      </c>
      <c r="N331" s="2" t="s">
        <v>1775</v>
      </c>
      <c r="P331" s="2" t="s">
        <v>1776</v>
      </c>
    </row>
    <row r="332" customFormat="false" ht="18.7" hidden="false" customHeight="true" outlineLevel="0" collapsed="false">
      <c r="A332" s="1" t="n">
        <v>331</v>
      </c>
      <c r="B332" s="2" t="s">
        <v>2272</v>
      </c>
      <c r="C332" s="6" t="n">
        <v>44907</v>
      </c>
      <c r="D332" s="1" t="n">
        <v>2022</v>
      </c>
      <c r="E332" s="2" t="s">
        <v>1078</v>
      </c>
      <c r="F332" s="6" t="n">
        <v>30265</v>
      </c>
      <c r="G332" s="1" t="n">
        <v>143</v>
      </c>
      <c r="H332" s="2" t="s">
        <v>1080</v>
      </c>
      <c r="I332" s="2" t="s">
        <v>1222</v>
      </c>
      <c r="J332" s="2" t="s">
        <v>1757</v>
      </c>
      <c r="K332" s="2" t="s">
        <v>1830</v>
      </c>
      <c r="L332" s="2" t="n">
        <v>223.235</v>
      </c>
      <c r="M332" s="6" t="n">
        <v>44907</v>
      </c>
      <c r="N332" s="2" t="s">
        <v>1758</v>
      </c>
      <c r="O332" s="2" t="s">
        <v>1766</v>
      </c>
    </row>
    <row r="333" customFormat="false" ht="18.7" hidden="false" customHeight="true" outlineLevel="0" collapsed="false">
      <c r="A333" s="1" t="n">
        <v>332</v>
      </c>
      <c r="B333" s="2" t="s">
        <v>2273</v>
      </c>
      <c r="C333" s="6" t="n">
        <v>44945</v>
      </c>
      <c r="D333" s="1" t="n">
        <v>2023</v>
      </c>
      <c r="E333" s="2" t="s">
        <v>1078</v>
      </c>
      <c r="F333" s="6" t="n">
        <v>30265</v>
      </c>
      <c r="G333" s="1" t="n">
        <v>143</v>
      </c>
      <c r="H333" s="2" t="s">
        <v>1080</v>
      </c>
      <c r="I333" s="2" t="s">
        <v>1222</v>
      </c>
      <c r="J333" s="2" t="s">
        <v>1757</v>
      </c>
      <c r="K333" s="2" t="s">
        <v>2274</v>
      </c>
      <c r="L333" s="2" t="s">
        <v>1988</v>
      </c>
      <c r="M333" s="6" t="n">
        <v>44945</v>
      </c>
      <c r="N333" s="2" t="s">
        <v>1758</v>
      </c>
      <c r="O333" s="2" t="s">
        <v>1766</v>
      </c>
    </row>
    <row r="334" customFormat="false" ht="18.7" hidden="false" customHeight="true" outlineLevel="0" collapsed="false">
      <c r="A334" s="1" t="n">
        <v>333</v>
      </c>
      <c r="B334" s="8" t="s">
        <v>1077</v>
      </c>
      <c r="C334" s="9" t="n">
        <v>45218</v>
      </c>
      <c r="D334" s="10" t="n">
        <v>2023</v>
      </c>
      <c r="E334" s="8" t="s">
        <v>1078</v>
      </c>
      <c r="F334" s="9" t="n">
        <v>30265</v>
      </c>
      <c r="G334" s="1" t="n">
        <v>143</v>
      </c>
      <c r="H334" s="8" t="s">
        <v>1080</v>
      </c>
      <c r="I334" s="8" t="s">
        <v>1100</v>
      </c>
      <c r="J334" s="8" t="s">
        <v>1746</v>
      </c>
      <c r="K334" s="2" t="s">
        <v>2275</v>
      </c>
      <c r="L334" s="2" t="s">
        <v>1753</v>
      </c>
      <c r="M334" s="6" t="n">
        <v>45216</v>
      </c>
      <c r="N334" s="2" t="s">
        <v>1775</v>
      </c>
      <c r="P334" s="2" t="s">
        <v>1776</v>
      </c>
      <c r="Q334" s="2" t="s">
        <v>2276</v>
      </c>
      <c r="R334" s="6" t="n">
        <v>45216</v>
      </c>
      <c r="S334" s="2" t="s">
        <v>1749</v>
      </c>
    </row>
    <row r="335" customFormat="false" ht="18.7" hidden="false" customHeight="true" outlineLevel="0" collapsed="false">
      <c r="A335" s="1" t="n">
        <v>334</v>
      </c>
      <c r="B335" s="2" t="s">
        <v>2277</v>
      </c>
      <c r="C335" s="6" t="n">
        <v>45481</v>
      </c>
      <c r="D335" s="1" t="n">
        <v>2024</v>
      </c>
      <c r="E335" s="2" t="s">
        <v>1078</v>
      </c>
      <c r="F335" s="6" t="n">
        <v>30265</v>
      </c>
      <c r="G335" s="1" t="n">
        <v>143</v>
      </c>
      <c r="H335" s="2" t="s">
        <v>1080</v>
      </c>
      <c r="I335" s="2" t="s">
        <v>1100</v>
      </c>
      <c r="J335" s="2" t="s">
        <v>1757</v>
      </c>
      <c r="K335" s="2" t="s">
        <v>1759</v>
      </c>
      <c r="L335" s="2" t="s">
        <v>1750</v>
      </c>
      <c r="M335" s="6" t="n">
        <v>45478</v>
      </c>
      <c r="N335" s="2" t="s">
        <v>1758</v>
      </c>
      <c r="O335" s="2" t="s">
        <v>1749</v>
      </c>
    </row>
    <row r="336" customFormat="false" ht="18.7" hidden="false" customHeight="true" outlineLevel="0" collapsed="false">
      <c r="A336" s="1" t="n">
        <v>335</v>
      </c>
      <c r="B336" s="2" t="s">
        <v>2278</v>
      </c>
      <c r="C336" s="6" t="n">
        <v>45572</v>
      </c>
      <c r="D336" s="1" t="n">
        <v>2024</v>
      </c>
      <c r="E336" s="2" t="s">
        <v>1078</v>
      </c>
      <c r="F336" s="6" t="n">
        <v>30265</v>
      </c>
      <c r="G336" s="1" t="n">
        <v>143</v>
      </c>
      <c r="H336" s="2" t="s">
        <v>1080</v>
      </c>
      <c r="I336" s="2" t="s">
        <v>1222</v>
      </c>
      <c r="J336" s="2" t="s">
        <v>1757</v>
      </c>
      <c r="K336" s="2" t="s">
        <v>1754</v>
      </c>
      <c r="L336" s="2" t="s">
        <v>1750</v>
      </c>
      <c r="M336" s="6" t="n">
        <v>44985</v>
      </c>
      <c r="N336" s="2" t="s">
        <v>1758</v>
      </c>
      <c r="O336" s="2" t="s">
        <v>1749</v>
      </c>
      <c r="Q336" s="2" t="s">
        <v>1750</v>
      </c>
      <c r="R336" s="6" t="n">
        <v>44985</v>
      </c>
      <c r="S336" s="2" t="s">
        <v>1749</v>
      </c>
    </row>
    <row r="337" customFormat="false" ht="18.7" hidden="false" customHeight="true" outlineLevel="0" collapsed="false">
      <c r="A337" s="1" t="n">
        <v>336</v>
      </c>
      <c r="B337" s="2" t="s">
        <v>1307</v>
      </c>
      <c r="C337" s="6" t="n">
        <v>44606</v>
      </c>
      <c r="D337" s="1" t="n">
        <v>2022</v>
      </c>
      <c r="E337" s="2" t="s">
        <v>1308</v>
      </c>
      <c r="F337" s="6" t="n">
        <v>36240</v>
      </c>
      <c r="G337" s="1" t="n">
        <v>144</v>
      </c>
      <c r="H337" s="2" t="s">
        <v>1310</v>
      </c>
      <c r="I337" s="2" t="s">
        <v>2279</v>
      </c>
      <c r="J337" s="2" t="s">
        <v>1850</v>
      </c>
      <c r="K337" s="2" t="s">
        <v>1979</v>
      </c>
      <c r="L337" s="2" t="s">
        <v>1980</v>
      </c>
      <c r="M337" s="6" t="n">
        <v>44603</v>
      </c>
      <c r="N337" s="2" t="s">
        <v>1775</v>
      </c>
      <c r="P337" s="2" t="s">
        <v>1776</v>
      </c>
      <c r="Q337" s="2" t="s">
        <v>1788</v>
      </c>
      <c r="R337" s="6" t="n">
        <v>44603</v>
      </c>
      <c r="S337" s="2" t="s">
        <v>1749</v>
      </c>
      <c r="T337" s="2" t="s">
        <v>1779</v>
      </c>
      <c r="U337" s="6" t="n">
        <v>44600</v>
      </c>
      <c r="V337" s="2" t="s">
        <v>1784</v>
      </c>
    </row>
    <row r="338" customFormat="false" ht="18.7" hidden="false" customHeight="true" outlineLevel="0" collapsed="false">
      <c r="A338" s="1" t="n">
        <v>337</v>
      </c>
      <c r="B338" s="2" t="s">
        <v>1311</v>
      </c>
      <c r="C338" s="6" t="n">
        <v>44672</v>
      </c>
      <c r="D338" s="1" t="n">
        <v>2022</v>
      </c>
      <c r="E338" s="2" t="s">
        <v>1308</v>
      </c>
      <c r="F338" s="6" t="n">
        <v>36240</v>
      </c>
      <c r="G338" s="1" t="n">
        <v>144</v>
      </c>
      <c r="H338" s="2" t="s">
        <v>1310</v>
      </c>
      <c r="I338" s="2" t="s">
        <v>2279</v>
      </c>
      <c r="J338" s="2" t="s">
        <v>1850</v>
      </c>
      <c r="K338" s="2" t="s">
        <v>1778</v>
      </c>
      <c r="L338" s="2" t="s">
        <v>1779</v>
      </c>
      <c r="M338" s="6" t="n">
        <v>44582</v>
      </c>
      <c r="N338" s="2" t="s">
        <v>1775</v>
      </c>
      <c r="P338" s="2" t="s">
        <v>1776</v>
      </c>
    </row>
    <row r="339" customFormat="false" ht="18.7" hidden="false" customHeight="true" outlineLevel="0" collapsed="false">
      <c r="A339" s="1" t="n">
        <v>338</v>
      </c>
      <c r="B339" s="2" t="s">
        <v>1312</v>
      </c>
      <c r="C339" s="6" t="n">
        <v>45418</v>
      </c>
      <c r="D339" s="1" t="n">
        <v>2024</v>
      </c>
      <c r="E339" s="2" t="s">
        <v>1308</v>
      </c>
      <c r="F339" s="6" t="n">
        <v>36240</v>
      </c>
      <c r="G339" s="1" t="n">
        <v>144</v>
      </c>
      <c r="H339" s="2" t="s">
        <v>1310</v>
      </c>
      <c r="I339" s="2" t="s">
        <v>927</v>
      </c>
      <c r="J339" s="2" t="s">
        <v>1823</v>
      </c>
      <c r="K339" s="2" t="s">
        <v>2280</v>
      </c>
      <c r="L339" s="2" t="s">
        <v>2281</v>
      </c>
      <c r="M339" s="6" t="n">
        <v>45415</v>
      </c>
      <c r="O339" s="2" t="s">
        <v>1749</v>
      </c>
    </row>
    <row r="340" customFormat="false" ht="18.7" hidden="false" customHeight="true" outlineLevel="0" collapsed="false">
      <c r="A340" s="1" t="n">
        <v>339</v>
      </c>
      <c r="B340" s="2" t="s">
        <v>1313</v>
      </c>
      <c r="C340" s="6" t="n">
        <v>45596</v>
      </c>
      <c r="D340" s="1" t="n">
        <v>2024</v>
      </c>
      <c r="E340" s="2" t="s">
        <v>1308</v>
      </c>
      <c r="F340" s="6" t="n">
        <v>36240</v>
      </c>
      <c r="G340" s="1" t="n">
        <v>144</v>
      </c>
      <c r="H340" s="2" t="s">
        <v>1310</v>
      </c>
      <c r="I340" s="2" t="s">
        <v>927</v>
      </c>
      <c r="J340" s="2" t="s">
        <v>1823</v>
      </c>
      <c r="K340" s="2" t="s">
        <v>2282</v>
      </c>
      <c r="L340" s="2" t="s">
        <v>1779</v>
      </c>
      <c r="M340" s="6" t="n">
        <v>45594</v>
      </c>
      <c r="O340" s="2" t="s">
        <v>1784</v>
      </c>
      <c r="Q340" s="2" t="s">
        <v>1829</v>
      </c>
      <c r="R340" s="6" t="n">
        <v>45594</v>
      </c>
      <c r="S340" s="2" t="s">
        <v>1766</v>
      </c>
    </row>
    <row r="341" customFormat="false" ht="18.7" hidden="false" customHeight="true" outlineLevel="0" collapsed="false">
      <c r="A341" s="1" t="n">
        <v>340</v>
      </c>
      <c r="B341" s="2" t="s">
        <v>1314</v>
      </c>
      <c r="C341" s="6" t="n">
        <v>45789</v>
      </c>
      <c r="D341" s="1" t="n">
        <v>2025</v>
      </c>
      <c r="E341" s="2" t="s">
        <v>1308</v>
      </c>
      <c r="F341" s="6" t="n">
        <v>36240</v>
      </c>
      <c r="G341" s="1" t="n">
        <v>144</v>
      </c>
      <c r="H341" s="2" t="s">
        <v>1310</v>
      </c>
      <c r="I341" s="2" t="s">
        <v>927</v>
      </c>
      <c r="J341" s="2" t="s">
        <v>1823</v>
      </c>
      <c r="K341" s="2" t="s">
        <v>2283</v>
      </c>
      <c r="L341" s="2" t="s">
        <v>2284</v>
      </c>
      <c r="M341" s="6" t="n">
        <v>45523</v>
      </c>
      <c r="O341" s="2" t="s">
        <v>1749</v>
      </c>
      <c r="Q341" s="2" t="s">
        <v>1779</v>
      </c>
      <c r="R341" s="6" t="n">
        <v>45523</v>
      </c>
      <c r="S341" s="2" t="s">
        <v>1749</v>
      </c>
    </row>
    <row r="342" customFormat="false" ht="18.7" hidden="false" customHeight="true" outlineLevel="0" collapsed="false">
      <c r="A342" s="1" t="n">
        <v>341</v>
      </c>
      <c r="B342" s="2" t="s">
        <v>2285</v>
      </c>
      <c r="C342" s="6" t="n">
        <v>43760</v>
      </c>
      <c r="D342" s="1" t="n">
        <v>2019</v>
      </c>
      <c r="E342" s="2" t="s">
        <v>2286</v>
      </c>
      <c r="F342" s="6" t="n">
        <v>31537</v>
      </c>
      <c r="G342" s="1" t="n">
        <v>146</v>
      </c>
      <c r="H342" s="2" t="s">
        <v>2287</v>
      </c>
      <c r="I342" s="2" t="s">
        <v>927</v>
      </c>
      <c r="J342" s="2" t="s">
        <v>1757</v>
      </c>
      <c r="K342" s="2" t="s">
        <v>1953</v>
      </c>
      <c r="L342" s="2" t="s">
        <v>1779</v>
      </c>
      <c r="M342" s="6" t="n">
        <v>43652</v>
      </c>
      <c r="N342" s="2" t="s">
        <v>1758</v>
      </c>
      <c r="O342" s="2" t="s">
        <v>1766</v>
      </c>
    </row>
    <row r="343" customFormat="false" ht="18.7" hidden="false" customHeight="true" outlineLevel="0" collapsed="false">
      <c r="A343" s="1" t="n">
        <v>342</v>
      </c>
      <c r="B343" s="2" t="s">
        <v>2288</v>
      </c>
      <c r="C343" s="6" t="n">
        <v>44246</v>
      </c>
      <c r="D343" s="1" t="n">
        <v>2021</v>
      </c>
      <c r="E343" s="2" t="s">
        <v>2286</v>
      </c>
      <c r="F343" s="6" t="n">
        <v>31537</v>
      </c>
      <c r="G343" s="1" t="n">
        <v>146</v>
      </c>
      <c r="H343" s="2" t="s">
        <v>2287</v>
      </c>
      <c r="I343" s="2" t="s">
        <v>927</v>
      </c>
      <c r="J343" s="2" t="s">
        <v>1757</v>
      </c>
      <c r="K343" s="2" t="s">
        <v>2110</v>
      </c>
      <c r="L343" s="2" t="s">
        <v>1750</v>
      </c>
      <c r="M343" s="6" t="n">
        <v>44202</v>
      </c>
      <c r="N343" s="2" t="s">
        <v>1758</v>
      </c>
      <c r="O343" s="2" t="s">
        <v>1784</v>
      </c>
    </row>
    <row r="344" customFormat="false" ht="18.7" hidden="false" customHeight="true" outlineLevel="0" collapsed="false">
      <c r="A344" s="1" t="n">
        <v>343</v>
      </c>
      <c r="B344" s="2" t="s">
        <v>2289</v>
      </c>
      <c r="C344" s="6" t="n">
        <v>44376</v>
      </c>
      <c r="D344" s="1" t="n">
        <v>2021</v>
      </c>
      <c r="E344" s="2" t="s">
        <v>2286</v>
      </c>
      <c r="F344" s="6" t="n">
        <v>31537</v>
      </c>
      <c r="G344" s="1" t="n">
        <v>146</v>
      </c>
      <c r="H344" s="2" t="s">
        <v>2287</v>
      </c>
      <c r="I344" s="2" t="s">
        <v>927</v>
      </c>
      <c r="J344" s="2" t="s">
        <v>1757</v>
      </c>
      <c r="K344" s="2" t="s">
        <v>1830</v>
      </c>
      <c r="L344" s="2" t="n">
        <v>223.235</v>
      </c>
      <c r="M344" s="6" t="n">
        <v>44356</v>
      </c>
      <c r="N344" s="2" t="s">
        <v>1758</v>
      </c>
      <c r="O344" s="2" t="s">
        <v>1766</v>
      </c>
    </row>
    <row r="345" customFormat="false" ht="18.7" hidden="false" customHeight="true" outlineLevel="0" collapsed="false">
      <c r="A345" s="1" t="n">
        <v>344</v>
      </c>
      <c r="B345" s="2" t="s">
        <v>2290</v>
      </c>
      <c r="C345" s="6" t="n">
        <v>44592</v>
      </c>
      <c r="D345" s="1" t="n">
        <v>2022</v>
      </c>
      <c r="E345" s="2" t="s">
        <v>2286</v>
      </c>
      <c r="F345" s="6" t="n">
        <v>31537</v>
      </c>
      <c r="G345" s="1" t="n">
        <v>146</v>
      </c>
      <c r="H345" s="2" t="s">
        <v>2287</v>
      </c>
      <c r="I345" s="2" t="s">
        <v>927</v>
      </c>
      <c r="J345" s="2" t="s">
        <v>1757</v>
      </c>
      <c r="K345" s="2" t="s">
        <v>1773</v>
      </c>
      <c r="L345" s="2" t="s">
        <v>1774</v>
      </c>
      <c r="M345" s="6" t="n">
        <v>44526</v>
      </c>
      <c r="N345" s="2" t="s">
        <v>1758</v>
      </c>
      <c r="O345" s="2" t="s">
        <v>1749</v>
      </c>
      <c r="Q345" s="2" t="s">
        <v>1788</v>
      </c>
      <c r="R345" s="6" t="n">
        <v>44526</v>
      </c>
      <c r="S345" s="2" t="s">
        <v>1749</v>
      </c>
    </row>
    <row r="346" customFormat="false" ht="18.7" hidden="false" customHeight="true" outlineLevel="0" collapsed="false">
      <c r="A346" s="1" t="n">
        <v>345</v>
      </c>
      <c r="B346" s="2" t="s">
        <v>2291</v>
      </c>
      <c r="C346" s="6" t="n">
        <v>44887</v>
      </c>
      <c r="D346" s="1" t="n">
        <v>2022</v>
      </c>
      <c r="E346" s="2" t="s">
        <v>2286</v>
      </c>
      <c r="F346" s="6" t="n">
        <v>31537</v>
      </c>
      <c r="G346" s="1" t="n">
        <v>146</v>
      </c>
      <c r="H346" s="2" t="s">
        <v>2287</v>
      </c>
      <c r="J346" s="2" t="s">
        <v>1757</v>
      </c>
      <c r="K346" s="2" t="s">
        <v>2009</v>
      </c>
      <c r="L346" s="2" t="s">
        <v>1988</v>
      </c>
      <c r="M346" s="6" t="n">
        <v>44887</v>
      </c>
      <c r="N346" s="2" t="s">
        <v>1775</v>
      </c>
      <c r="P346" s="2" t="s">
        <v>1904</v>
      </c>
    </row>
    <row r="347" customFormat="false" ht="18.7" hidden="false" customHeight="true" outlineLevel="0" collapsed="false">
      <c r="A347" s="1" t="n">
        <v>346</v>
      </c>
      <c r="B347" s="2" t="s">
        <v>2292</v>
      </c>
      <c r="C347" s="6" t="n">
        <v>44013</v>
      </c>
      <c r="D347" s="1" t="n">
        <v>2020</v>
      </c>
      <c r="E347" s="2" t="s">
        <v>1257</v>
      </c>
      <c r="F347" s="6" t="n">
        <v>27395</v>
      </c>
      <c r="G347" s="1" t="n">
        <v>150</v>
      </c>
      <c r="H347" s="2" t="s">
        <v>1259</v>
      </c>
      <c r="I347" s="2" t="s">
        <v>2293</v>
      </c>
      <c r="J347" s="2" t="s">
        <v>1757</v>
      </c>
      <c r="K347" s="2" t="s">
        <v>1769</v>
      </c>
      <c r="L347" s="2" t="s">
        <v>1770</v>
      </c>
      <c r="M347" s="6" t="n">
        <v>43974</v>
      </c>
      <c r="N347" s="2" t="s">
        <v>1775</v>
      </c>
      <c r="P347" s="2" t="s">
        <v>1776</v>
      </c>
    </row>
    <row r="348" customFormat="false" ht="18.7" hidden="false" customHeight="true" outlineLevel="0" collapsed="false">
      <c r="A348" s="1" t="n">
        <v>347</v>
      </c>
      <c r="B348" s="2" t="s">
        <v>2294</v>
      </c>
      <c r="C348" s="6" t="n">
        <v>44063</v>
      </c>
      <c r="D348" s="1" t="n">
        <v>2020</v>
      </c>
      <c r="E348" s="2" t="s">
        <v>1257</v>
      </c>
      <c r="F348" s="6" t="n">
        <v>27395</v>
      </c>
      <c r="G348" s="1" t="n">
        <v>150</v>
      </c>
      <c r="H348" s="2" t="s">
        <v>1259</v>
      </c>
      <c r="J348" s="2" t="s">
        <v>1757</v>
      </c>
      <c r="K348" s="2" t="s">
        <v>1769</v>
      </c>
      <c r="L348" s="2" t="s">
        <v>1770</v>
      </c>
      <c r="M348" s="6" t="n">
        <v>44056</v>
      </c>
      <c r="N348" s="2" t="s">
        <v>1775</v>
      </c>
      <c r="P348" s="2" t="s">
        <v>1776</v>
      </c>
      <c r="Q348" s="2" t="s">
        <v>1988</v>
      </c>
      <c r="R348" s="6" t="n">
        <v>44056</v>
      </c>
      <c r="S348" s="2" t="s">
        <v>1766</v>
      </c>
    </row>
    <row r="349" customFormat="false" ht="18.7" hidden="false" customHeight="true" outlineLevel="0" collapsed="false">
      <c r="A349" s="1" t="n">
        <v>348</v>
      </c>
      <c r="B349" s="2" t="s">
        <v>1256</v>
      </c>
      <c r="C349" s="6" t="n">
        <v>44797</v>
      </c>
      <c r="D349" s="1" t="n">
        <v>2022</v>
      </c>
      <c r="E349" s="2" t="s">
        <v>1257</v>
      </c>
      <c r="F349" s="6" t="n">
        <v>27395</v>
      </c>
      <c r="G349" s="1" t="n">
        <v>150</v>
      </c>
      <c r="H349" s="2" t="s">
        <v>1259</v>
      </c>
      <c r="I349" s="2" t="s">
        <v>979</v>
      </c>
      <c r="J349" s="2" t="s">
        <v>1850</v>
      </c>
      <c r="K349" s="2" t="s">
        <v>1778</v>
      </c>
      <c r="L349" s="2" t="s">
        <v>1779</v>
      </c>
      <c r="M349" s="6" t="n">
        <v>44496</v>
      </c>
      <c r="N349" s="2" t="s">
        <v>1775</v>
      </c>
      <c r="P349" s="2" t="s">
        <v>1776</v>
      </c>
    </row>
    <row r="350" customFormat="false" ht="18.7" hidden="false" customHeight="true" outlineLevel="0" collapsed="false">
      <c r="A350" s="1" t="n">
        <v>349</v>
      </c>
      <c r="B350" s="2" t="s">
        <v>2295</v>
      </c>
      <c r="C350" s="6" t="n">
        <v>44823</v>
      </c>
      <c r="D350" s="1" t="n">
        <v>2022</v>
      </c>
      <c r="E350" s="2" t="s">
        <v>1257</v>
      </c>
      <c r="F350" s="6" t="n">
        <v>27395</v>
      </c>
      <c r="G350" s="1" t="n">
        <v>150</v>
      </c>
      <c r="H350" s="2" t="s">
        <v>1259</v>
      </c>
      <c r="I350" s="2" t="s">
        <v>979</v>
      </c>
      <c r="J350" s="2" t="s">
        <v>1757</v>
      </c>
      <c r="K350" s="2" t="s">
        <v>1814</v>
      </c>
      <c r="L350" s="2" t="s">
        <v>1815</v>
      </c>
      <c r="M350" s="6" t="n">
        <v>44496</v>
      </c>
      <c r="N350" s="2" t="s">
        <v>1758</v>
      </c>
      <c r="O350" s="2" t="s">
        <v>1784</v>
      </c>
      <c r="Q350" s="2" t="s">
        <v>1824</v>
      </c>
      <c r="R350" s="6" t="n">
        <v>44496</v>
      </c>
      <c r="S350" s="2" t="s">
        <v>1784</v>
      </c>
    </row>
    <row r="351" customFormat="false" ht="18.7" hidden="false" customHeight="true" outlineLevel="0" collapsed="false">
      <c r="A351" s="1" t="n">
        <v>350</v>
      </c>
      <c r="B351" s="2" t="s">
        <v>2296</v>
      </c>
      <c r="C351" s="6" t="n">
        <v>45068</v>
      </c>
      <c r="D351" s="1" t="n">
        <v>2023</v>
      </c>
      <c r="E351" s="2" t="s">
        <v>1257</v>
      </c>
      <c r="F351" s="6" t="n">
        <v>27395</v>
      </c>
      <c r="G351" s="1" t="n">
        <v>150</v>
      </c>
      <c r="H351" s="2" t="s">
        <v>1259</v>
      </c>
      <c r="J351" s="2" t="s">
        <v>1757</v>
      </c>
      <c r="K351" s="2" t="s">
        <v>1830</v>
      </c>
      <c r="L351" s="2" t="n">
        <v>223.235</v>
      </c>
      <c r="M351" s="6" t="n">
        <v>45068</v>
      </c>
      <c r="N351" s="2" t="s">
        <v>1758</v>
      </c>
      <c r="O351" s="2" t="s">
        <v>1766</v>
      </c>
      <c r="Q351" s="2" t="n">
        <v>385.5</v>
      </c>
      <c r="R351" s="6" t="n">
        <v>45068</v>
      </c>
      <c r="S351" s="2" t="s">
        <v>1766</v>
      </c>
    </row>
    <row r="352" customFormat="false" ht="18.7" hidden="false" customHeight="true" outlineLevel="0" collapsed="false">
      <c r="A352" s="1" t="n">
        <v>351</v>
      </c>
      <c r="B352" s="2" t="s">
        <v>2297</v>
      </c>
      <c r="C352" s="6" t="n">
        <v>44489</v>
      </c>
      <c r="D352" s="1" t="n">
        <v>2021</v>
      </c>
      <c r="E352" s="2" t="s">
        <v>2298</v>
      </c>
      <c r="F352" s="6" t="n">
        <v>32802</v>
      </c>
      <c r="G352" s="1" t="n">
        <v>156</v>
      </c>
      <c r="H352" s="2" t="s">
        <v>2299</v>
      </c>
      <c r="J352" s="2" t="s">
        <v>1757</v>
      </c>
      <c r="K352" s="2" t="s">
        <v>1778</v>
      </c>
      <c r="L352" s="2" t="s">
        <v>1779</v>
      </c>
      <c r="M352" s="6" t="n">
        <v>44488</v>
      </c>
      <c r="N352" s="2" t="s">
        <v>1758</v>
      </c>
      <c r="O352" s="2" t="s">
        <v>1749</v>
      </c>
      <c r="Q352" s="2" t="n">
        <v>609.59</v>
      </c>
      <c r="R352" s="6" t="n">
        <v>44488</v>
      </c>
      <c r="S352" s="2" t="s">
        <v>1749</v>
      </c>
    </row>
    <row r="353" customFormat="false" ht="18.7" hidden="false" customHeight="true" outlineLevel="0" collapsed="false">
      <c r="A353" s="1" t="n">
        <v>352</v>
      </c>
      <c r="B353" s="2" t="s">
        <v>2300</v>
      </c>
      <c r="C353" s="6" t="n">
        <v>45068</v>
      </c>
      <c r="D353" s="1" t="n">
        <v>2023</v>
      </c>
      <c r="E353" s="2" t="s">
        <v>2298</v>
      </c>
      <c r="F353" s="6" t="n">
        <v>32802</v>
      </c>
      <c r="G353" s="1" t="n">
        <v>156</v>
      </c>
      <c r="H353" s="2" t="s">
        <v>2299</v>
      </c>
      <c r="I353" s="2" t="s">
        <v>1957</v>
      </c>
      <c r="J353" s="2" t="s">
        <v>1757</v>
      </c>
      <c r="K353" s="2" t="s">
        <v>1754</v>
      </c>
      <c r="L353" s="2" t="s">
        <v>1750</v>
      </c>
      <c r="M353" s="6" t="n">
        <v>45067</v>
      </c>
      <c r="N353" s="2" t="s">
        <v>1758</v>
      </c>
      <c r="O353" s="2" t="s">
        <v>1749</v>
      </c>
    </row>
    <row r="354" customFormat="false" ht="18.7" hidden="false" customHeight="true" outlineLevel="0" collapsed="false">
      <c r="A354" s="1" t="n">
        <v>353</v>
      </c>
      <c r="B354" s="8" t="s">
        <v>2301</v>
      </c>
      <c r="C354" s="9" t="n">
        <v>45201</v>
      </c>
      <c r="D354" s="10" t="n">
        <v>2023</v>
      </c>
      <c r="E354" s="8" t="s">
        <v>2298</v>
      </c>
      <c r="F354" s="9" t="n">
        <v>32802</v>
      </c>
      <c r="G354" s="1" t="n">
        <v>156</v>
      </c>
      <c r="H354" s="8" t="s">
        <v>2299</v>
      </c>
      <c r="I354" s="8" t="s">
        <v>917</v>
      </c>
      <c r="J354" s="8" t="s">
        <v>1746</v>
      </c>
      <c r="K354" s="2" t="s">
        <v>1759</v>
      </c>
      <c r="L354" s="2" t="s">
        <v>1750</v>
      </c>
      <c r="M354" s="6" t="n">
        <v>45171</v>
      </c>
      <c r="N354" s="2" t="s">
        <v>2302</v>
      </c>
      <c r="O354" s="2" t="s">
        <v>1749</v>
      </c>
      <c r="Q354" s="2" t="s">
        <v>1779</v>
      </c>
      <c r="R354" s="6" t="n">
        <v>45171</v>
      </c>
      <c r="S354" s="2" t="s">
        <v>1749</v>
      </c>
      <c r="T354" s="2" t="s">
        <v>2303</v>
      </c>
      <c r="U354" s="6" t="n">
        <v>45171</v>
      </c>
      <c r="V354" s="2" t="s">
        <v>1784</v>
      </c>
    </row>
    <row r="355" customFormat="false" ht="18.7" hidden="false" customHeight="true" outlineLevel="0" collapsed="false">
      <c r="A355" s="1" t="n">
        <v>354</v>
      </c>
      <c r="B355" s="2" t="s">
        <v>2304</v>
      </c>
      <c r="C355" s="6" t="n">
        <v>45212</v>
      </c>
      <c r="D355" s="1" t="n">
        <v>2023</v>
      </c>
      <c r="E355" s="2" t="s">
        <v>2305</v>
      </c>
      <c r="F355" s="6" t="n">
        <v>32802</v>
      </c>
      <c r="G355" s="1" t="n">
        <v>156</v>
      </c>
      <c r="H355" s="2" t="s">
        <v>2299</v>
      </c>
      <c r="I355" s="2" t="s">
        <v>917</v>
      </c>
      <c r="J355" s="2" t="s">
        <v>1746</v>
      </c>
      <c r="K355" s="2" t="s">
        <v>1787</v>
      </c>
      <c r="L355" s="2" t="s">
        <v>1788</v>
      </c>
      <c r="M355" s="6" t="n">
        <v>45211</v>
      </c>
      <c r="N355" s="2" t="s">
        <v>1775</v>
      </c>
      <c r="P355" s="2" t="s">
        <v>1776</v>
      </c>
      <c r="Q355" s="2" t="s">
        <v>1774</v>
      </c>
      <c r="R355" s="6" t="n">
        <v>45211</v>
      </c>
      <c r="S355" s="2" t="s">
        <v>1749</v>
      </c>
      <c r="T355" s="2" t="s">
        <v>1829</v>
      </c>
      <c r="U355" s="6" t="n">
        <v>45211</v>
      </c>
      <c r="V355" s="2" t="s">
        <v>1766</v>
      </c>
    </row>
    <row r="356" customFormat="false" ht="18.7" hidden="false" customHeight="true" outlineLevel="0" collapsed="false">
      <c r="A356" s="1" t="n">
        <v>355</v>
      </c>
      <c r="B356" s="2" t="s">
        <v>2306</v>
      </c>
      <c r="C356" s="6" t="n">
        <v>45302</v>
      </c>
      <c r="D356" s="1" t="n">
        <v>2024</v>
      </c>
      <c r="E356" s="2" t="s">
        <v>2298</v>
      </c>
      <c r="F356" s="6" t="n">
        <v>32802</v>
      </c>
      <c r="G356" s="1" t="n">
        <v>156</v>
      </c>
      <c r="H356" s="2" t="s">
        <v>2299</v>
      </c>
      <c r="I356" s="2" t="s">
        <v>1842</v>
      </c>
      <c r="J356" s="2" t="s">
        <v>1850</v>
      </c>
      <c r="K356" s="2" t="s">
        <v>1773</v>
      </c>
      <c r="L356" s="2" t="s">
        <v>1774</v>
      </c>
      <c r="M356" s="6" t="n">
        <v>45300</v>
      </c>
      <c r="N356" s="2" t="s">
        <v>1775</v>
      </c>
      <c r="P356" s="2" t="s">
        <v>1776</v>
      </c>
      <c r="Q356" s="2" t="s">
        <v>1774</v>
      </c>
      <c r="R356" s="6" t="n">
        <v>45300</v>
      </c>
      <c r="S356" s="2" t="s">
        <v>1749</v>
      </c>
      <c r="T356" s="2" t="s">
        <v>1788</v>
      </c>
      <c r="U356" s="6" t="n">
        <v>45300</v>
      </c>
      <c r="W356" s="2" t="s">
        <v>1829</v>
      </c>
      <c r="X356" s="6" t="n">
        <v>45300</v>
      </c>
      <c r="Y356" s="2" t="s">
        <v>1766</v>
      </c>
    </row>
    <row r="357" customFormat="false" ht="18.7" hidden="false" customHeight="true" outlineLevel="0" collapsed="false">
      <c r="A357" s="1" t="n">
        <v>356</v>
      </c>
      <c r="B357" s="2" t="s">
        <v>2307</v>
      </c>
      <c r="C357" s="6" t="n">
        <v>44399</v>
      </c>
      <c r="D357" s="1" t="n">
        <v>2021</v>
      </c>
      <c r="E357" s="2" t="s">
        <v>2308</v>
      </c>
      <c r="F357" s="6" t="n">
        <v>36243</v>
      </c>
      <c r="G357" s="1" t="n">
        <v>160</v>
      </c>
      <c r="H357" s="2" t="s">
        <v>2309</v>
      </c>
      <c r="I357" s="2" t="s">
        <v>1068</v>
      </c>
      <c r="J357" s="2" t="s">
        <v>1850</v>
      </c>
      <c r="K357" s="2" t="s">
        <v>1969</v>
      </c>
      <c r="L357" s="2" t="s">
        <v>1970</v>
      </c>
      <c r="M357" s="6" t="n">
        <v>44389</v>
      </c>
      <c r="N357" s="2" t="s">
        <v>1775</v>
      </c>
      <c r="P357" s="2" t="s">
        <v>1776</v>
      </c>
    </row>
    <row r="358" customFormat="false" ht="18.7" hidden="false" customHeight="true" outlineLevel="0" collapsed="false">
      <c r="A358" s="1" t="n">
        <v>357</v>
      </c>
      <c r="B358" s="2" t="s">
        <v>2310</v>
      </c>
      <c r="C358" s="6" t="n">
        <v>44456</v>
      </c>
      <c r="D358" s="1" t="n">
        <v>2021</v>
      </c>
      <c r="E358" s="2" t="s">
        <v>2308</v>
      </c>
      <c r="F358" s="6" t="n">
        <v>36243</v>
      </c>
      <c r="G358" s="1" t="n">
        <v>160</v>
      </c>
      <c r="H358" s="2" t="s">
        <v>2309</v>
      </c>
      <c r="I358" s="2" t="s">
        <v>1068</v>
      </c>
      <c r="J358" s="2" t="s">
        <v>1850</v>
      </c>
      <c r="K358" s="2" t="s">
        <v>2082</v>
      </c>
      <c r="L358" s="2" t="s">
        <v>2083</v>
      </c>
      <c r="M358" s="6" t="n">
        <v>44424</v>
      </c>
      <c r="N358" s="2" t="s">
        <v>1775</v>
      </c>
      <c r="P358" s="2" t="s">
        <v>1776</v>
      </c>
    </row>
    <row r="359" customFormat="false" ht="18.7" hidden="false" customHeight="true" outlineLevel="0" collapsed="false">
      <c r="A359" s="1" t="n">
        <v>358</v>
      </c>
      <c r="B359" s="2" t="s">
        <v>2311</v>
      </c>
      <c r="C359" s="6" t="n">
        <v>44785</v>
      </c>
      <c r="D359" s="1" t="n">
        <v>2022</v>
      </c>
      <c r="E359" s="2" t="s">
        <v>2308</v>
      </c>
      <c r="F359" s="6" t="n">
        <v>36243</v>
      </c>
      <c r="G359" s="1" t="n">
        <v>160</v>
      </c>
      <c r="H359" s="2" t="s">
        <v>2309</v>
      </c>
      <c r="I359" s="2" t="s">
        <v>2124</v>
      </c>
      <c r="J359" s="2" t="s">
        <v>1757</v>
      </c>
      <c r="K359" s="2" t="s">
        <v>2082</v>
      </c>
      <c r="L359" s="2" t="s">
        <v>2083</v>
      </c>
      <c r="M359" s="6" t="n">
        <v>44784</v>
      </c>
      <c r="N359" s="2" t="s">
        <v>1758</v>
      </c>
      <c r="O359" s="2" t="s">
        <v>1749</v>
      </c>
    </row>
    <row r="360" customFormat="false" ht="18.7" hidden="false" customHeight="true" outlineLevel="0" collapsed="false">
      <c r="A360" s="1" t="n">
        <v>359</v>
      </c>
      <c r="B360" s="2" t="s">
        <v>2312</v>
      </c>
      <c r="C360" s="6" t="n">
        <v>44802</v>
      </c>
      <c r="D360" s="1" t="n">
        <v>2022</v>
      </c>
      <c r="E360" s="2" t="s">
        <v>2308</v>
      </c>
      <c r="F360" s="6" t="n">
        <v>36243</v>
      </c>
      <c r="G360" s="1" t="n">
        <v>160</v>
      </c>
      <c r="H360" s="2" t="s">
        <v>2309</v>
      </c>
      <c r="I360" s="2" t="s">
        <v>2124</v>
      </c>
      <c r="J360" s="2" t="s">
        <v>1757</v>
      </c>
      <c r="K360" s="2" t="s">
        <v>2313</v>
      </c>
      <c r="L360" s="2" t="s">
        <v>1829</v>
      </c>
      <c r="M360" s="6" t="n">
        <v>44778</v>
      </c>
      <c r="N360" s="2" t="s">
        <v>1775</v>
      </c>
      <c r="P360" s="2" t="s">
        <v>1904</v>
      </c>
    </row>
    <row r="361" customFormat="false" ht="18.7" hidden="false" customHeight="true" outlineLevel="0" collapsed="false">
      <c r="A361" s="1" t="n">
        <v>360</v>
      </c>
      <c r="B361" s="2" t="s">
        <v>2314</v>
      </c>
      <c r="C361" s="6" t="n">
        <v>44903</v>
      </c>
      <c r="D361" s="1" t="n">
        <v>2022</v>
      </c>
      <c r="E361" s="2" t="s">
        <v>2308</v>
      </c>
      <c r="F361" s="6" t="n">
        <v>36243</v>
      </c>
      <c r="G361" s="1" t="n">
        <v>160</v>
      </c>
      <c r="H361" s="2" t="s">
        <v>2309</v>
      </c>
      <c r="I361" s="2" t="s">
        <v>2124</v>
      </c>
      <c r="J361" s="2" t="s">
        <v>1850</v>
      </c>
      <c r="K361" s="2" t="s">
        <v>2315</v>
      </c>
      <c r="L361" s="2" t="s">
        <v>2316</v>
      </c>
      <c r="M361" s="6" t="n">
        <v>44901</v>
      </c>
      <c r="N361" s="2" t="s">
        <v>1775</v>
      </c>
      <c r="P361" s="2" t="s">
        <v>1776</v>
      </c>
    </row>
    <row r="362" customFormat="false" ht="18.7" hidden="false" customHeight="true" outlineLevel="0" collapsed="false">
      <c r="A362" s="1" t="n">
        <v>361</v>
      </c>
      <c r="B362" s="2" t="s">
        <v>2317</v>
      </c>
      <c r="C362" s="6" t="n">
        <v>43998</v>
      </c>
      <c r="D362" s="1" t="n">
        <v>2020</v>
      </c>
      <c r="E362" s="2" t="s">
        <v>2318</v>
      </c>
      <c r="F362" s="6" t="n">
        <v>30007</v>
      </c>
      <c r="G362" s="1" t="n">
        <v>161</v>
      </c>
      <c r="H362" s="2" t="s">
        <v>2319</v>
      </c>
      <c r="I362" s="2" t="s">
        <v>1030</v>
      </c>
      <c r="J362" s="2" t="s">
        <v>1850</v>
      </c>
      <c r="K362" s="2" t="s">
        <v>2221</v>
      </c>
      <c r="L362" s="2" t="s">
        <v>2222</v>
      </c>
      <c r="M362" s="6" t="n">
        <v>43811</v>
      </c>
      <c r="N362" s="2" t="s">
        <v>1775</v>
      </c>
      <c r="P362" s="2" t="s">
        <v>1797</v>
      </c>
    </row>
    <row r="363" customFormat="false" ht="18.7" hidden="false" customHeight="true" outlineLevel="0" collapsed="false">
      <c r="A363" s="1" t="n">
        <v>362</v>
      </c>
      <c r="B363" s="2" t="s">
        <v>2320</v>
      </c>
      <c r="C363" s="6" t="n">
        <v>44622</v>
      </c>
      <c r="D363" s="1" t="n">
        <v>2022</v>
      </c>
      <c r="E363" s="2" t="s">
        <v>2318</v>
      </c>
      <c r="F363" s="6" t="n">
        <v>30007</v>
      </c>
      <c r="G363" s="1" t="n">
        <v>161</v>
      </c>
      <c r="H363" s="2" t="s">
        <v>2319</v>
      </c>
      <c r="I363" s="2" t="s">
        <v>1030</v>
      </c>
      <c r="J363" s="2" t="s">
        <v>1746</v>
      </c>
      <c r="K363" s="2" t="s">
        <v>2221</v>
      </c>
      <c r="L363" s="2" t="s">
        <v>2222</v>
      </c>
      <c r="M363" s="6" t="n">
        <v>44448</v>
      </c>
      <c r="N363" s="2" t="s">
        <v>1775</v>
      </c>
      <c r="P363" s="2" t="s">
        <v>1776</v>
      </c>
    </row>
    <row r="364" customFormat="false" ht="18.7" hidden="false" customHeight="true" outlineLevel="0" collapsed="false">
      <c r="A364" s="1" t="n">
        <v>363</v>
      </c>
      <c r="B364" s="2" t="s">
        <v>2321</v>
      </c>
      <c r="C364" s="6" t="n">
        <v>44623</v>
      </c>
      <c r="D364" s="1" t="n">
        <v>2022</v>
      </c>
      <c r="E364" s="2" t="s">
        <v>2318</v>
      </c>
      <c r="F364" s="6" t="n">
        <v>30007</v>
      </c>
      <c r="G364" s="1" t="n">
        <v>161</v>
      </c>
      <c r="H364" s="2" t="s">
        <v>2319</v>
      </c>
      <c r="I364" s="2" t="s">
        <v>1030</v>
      </c>
      <c r="J364" s="2" t="s">
        <v>1757</v>
      </c>
      <c r="K364" s="2" t="s">
        <v>2221</v>
      </c>
      <c r="L364" s="2" t="s">
        <v>2222</v>
      </c>
      <c r="M364" s="6" t="n">
        <v>44565</v>
      </c>
      <c r="N364" s="2" t="s">
        <v>1758</v>
      </c>
      <c r="O364" s="2" t="s">
        <v>1749</v>
      </c>
    </row>
    <row r="365" customFormat="false" ht="18.7" hidden="false" customHeight="true" outlineLevel="0" collapsed="false">
      <c r="A365" s="1" t="n">
        <v>364</v>
      </c>
      <c r="B365" s="8" t="s">
        <v>2322</v>
      </c>
      <c r="C365" s="9" t="n">
        <v>44672</v>
      </c>
      <c r="D365" s="10" t="n">
        <v>2022</v>
      </c>
      <c r="E365" s="8" t="s">
        <v>2318</v>
      </c>
      <c r="F365" s="9" t="n">
        <v>30007</v>
      </c>
      <c r="G365" s="1" t="n">
        <v>161</v>
      </c>
      <c r="H365" s="8" t="s">
        <v>2319</v>
      </c>
      <c r="I365" s="8" t="s">
        <v>1030</v>
      </c>
      <c r="J365" s="8" t="s">
        <v>1746</v>
      </c>
      <c r="K365" s="2" t="s">
        <v>1754</v>
      </c>
      <c r="L365" s="2" t="s">
        <v>1750</v>
      </c>
      <c r="M365" s="6" t="n">
        <v>44408</v>
      </c>
      <c r="N365" s="2" t="s">
        <v>1775</v>
      </c>
      <c r="P365" s="2" t="s">
        <v>1797</v>
      </c>
      <c r="Q365" s="2" t="s">
        <v>1783</v>
      </c>
      <c r="R365" s="6" t="n">
        <v>44408</v>
      </c>
      <c r="T365" s="2" t="s">
        <v>1779</v>
      </c>
      <c r="U365" s="6" t="n">
        <v>44408</v>
      </c>
      <c r="V365" s="2" t="s">
        <v>1766</v>
      </c>
      <c r="W365" s="2" t="s">
        <v>1774</v>
      </c>
      <c r="X365" s="6" t="n">
        <v>44408</v>
      </c>
      <c r="Y365" s="2" t="s">
        <v>1766</v>
      </c>
    </row>
    <row r="366" customFormat="false" ht="18.7" hidden="false" customHeight="true" outlineLevel="0" collapsed="false">
      <c r="A366" s="1" t="n">
        <v>365</v>
      </c>
      <c r="B366" s="2" t="s">
        <v>2323</v>
      </c>
      <c r="C366" s="6" t="n">
        <v>44818</v>
      </c>
      <c r="D366" s="1" t="n">
        <v>2022</v>
      </c>
      <c r="E366" s="2" t="s">
        <v>2318</v>
      </c>
      <c r="F366" s="6" t="n">
        <v>30007</v>
      </c>
      <c r="G366" s="1" t="n">
        <v>161</v>
      </c>
      <c r="H366" s="2" t="s">
        <v>2319</v>
      </c>
      <c r="I366" s="2" t="s">
        <v>1030</v>
      </c>
      <c r="J366" s="2" t="s">
        <v>1757</v>
      </c>
      <c r="K366" s="2" t="s">
        <v>1773</v>
      </c>
      <c r="L366" s="2" t="s">
        <v>1774</v>
      </c>
      <c r="M366" s="6" t="n">
        <v>44816</v>
      </c>
      <c r="N366" s="2" t="s">
        <v>1758</v>
      </c>
      <c r="O366" s="2" t="s">
        <v>1749</v>
      </c>
    </row>
    <row r="367" customFormat="false" ht="18.7" hidden="false" customHeight="true" outlineLevel="0" collapsed="false">
      <c r="A367" s="1" t="n">
        <v>366</v>
      </c>
      <c r="B367" s="2" t="s">
        <v>2324</v>
      </c>
      <c r="C367" s="6" t="n">
        <v>43480</v>
      </c>
      <c r="D367" s="1" t="n">
        <v>2019</v>
      </c>
      <c r="E367" s="2" t="s">
        <v>2325</v>
      </c>
      <c r="F367" s="6" t="n">
        <v>36375</v>
      </c>
      <c r="G367" s="1" t="n">
        <v>163</v>
      </c>
      <c r="H367" s="2" t="s">
        <v>2326</v>
      </c>
      <c r="I367" s="2" t="s">
        <v>1957</v>
      </c>
      <c r="J367" s="2" t="s">
        <v>1757</v>
      </c>
      <c r="K367" s="2" t="s">
        <v>2040</v>
      </c>
      <c r="L367" s="2" t="s">
        <v>2041</v>
      </c>
      <c r="M367" s="6" t="n">
        <v>43476</v>
      </c>
      <c r="N367" s="2" t="s">
        <v>1758</v>
      </c>
      <c r="O367" s="2" t="s">
        <v>1766</v>
      </c>
      <c r="Q367" s="2" t="s">
        <v>2327</v>
      </c>
      <c r="R367" s="6" t="n">
        <v>43476</v>
      </c>
      <c r="S367" s="2" t="s">
        <v>1766</v>
      </c>
    </row>
    <row r="368" customFormat="false" ht="18.7" hidden="false" customHeight="true" outlineLevel="0" collapsed="false">
      <c r="A368" s="1" t="n">
        <v>367</v>
      </c>
      <c r="B368" s="2" t="s">
        <v>2328</v>
      </c>
      <c r="C368" s="6" t="n">
        <v>44848</v>
      </c>
      <c r="D368" s="1" t="n">
        <v>2022</v>
      </c>
      <c r="E368" s="2" t="s">
        <v>2325</v>
      </c>
      <c r="F368" s="6" t="n">
        <v>36375</v>
      </c>
      <c r="G368" s="1" t="n">
        <v>163</v>
      </c>
      <c r="H368" s="2" t="s">
        <v>2326</v>
      </c>
      <c r="I368" s="2" t="s">
        <v>1957</v>
      </c>
      <c r="J368" s="2" t="s">
        <v>1850</v>
      </c>
      <c r="K368" s="2" t="s">
        <v>1773</v>
      </c>
      <c r="L368" s="2" t="s">
        <v>1774</v>
      </c>
      <c r="M368" s="6" t="n">
        <v>44847</v>
      </c>
      <c r="N368" s="2" t="s">
        <v>1775</v>
      </c>
      <c r="P368" s="2" t="s">
        <v>1776</v>
      </c>
    </row>
    <row r="369" customFormat="false" ht="18.7" hidden="false" customHeight="true" outlineLevel="0" collapsed="false">
      <c r="A369" s="1" t="n">
        <v>368</v>
      </c>
      <c r="B369" s="2" t="s">
        <v>2329</v>
      </c>
      <c r="C369" s="6" t="n">
        <v>45104</v>
      </c>
      <c r="D369" s="1" t="n">
        <v>2023</v>
      </c>
      <c r="E369" s="2" t="s">
        <v>2325</v>
      </c>
      <c r="F369" s="6" t="n">
        <v>36375</v>
      </c>
      <c r="G369" s="1" t="n">
        <v>163</v>
      </c>
      <c r="H369" s="2" t="s">
        <v>2326</v>
      </c>
      <c r="I369" s="2" t="s">
        <v>1957</v>
      </c>
      <c r="J369" s="2" t="s">
        <v>1850</v>
      </c>
      <c r="K369" s="2" t="s">
        <v>1773</v>
      </c>
      <c r="L369" s="2" t="s">
        <v>1774</v>
      </c>
      <c r="M369" s="6" t="n">
        <v>45103</v>
      </c>
      <c r="N369" s="2" t="s">
        <v>1775</v>
      </c>
      <c r="P369" s="2" t="s">
        <v>1776</v>
      </c>
    </row>
    <row r="370" customFormat="false" ht="18.7" hidden="false" customHeight="true" outlineLevel="0" collapsed="false">
      <c r="A370" s="1" t="n">
        <v>369</v>
      </c>
      <c r="B370" s="2" t="s">
        <v>2330</v>
      </c>
      <c r="C370" s="6" t="n">
        <v>45139</v>
      </c>
      <c r="D370" s="1" t="n">
        <v>2023</v>
      </c>
      <c r="E370" s="2" t="s">
        <v>2325</v>
      </c>
      <c r="F370" s="6" t="n">
        <v>36375</v>
      </c>
      <c r="G370" s="1" t="n">
        <v>163</v>
      </c>
      <c r="H370" s="2" t="s">
        <v>2326</v>
      </c>
      <c r="I370" s="2" t="s">
        <v>1957</v>
      </c>
      <c r="J370" s="2" t="s">
        <v>1757</v>
      </c>
      <c r="K370" s="2" t="s">
        <v>1773</v>
      </c>
      <c r="L370" s="2" t="s">
        <v>1774</v>
      </c>
      <c r="M370" s="6" t="n">
        <v>45137</v>
      </c>
      <c r="N370" s="2" t="s">
        <v>1758</v>
      </c>
      <c r="O370" s="2" t="s">
        <v>1749</v>
      </c>
    </row>
    <row r="371" customFormat="false" ht="18.7" hidden="false" customHeight="true" outlineLevel="0" collapsed="false">
      <c r="A371" s="1" t="n">
        <v>370</v>
      </c>
      <c r="B371" s="2" t="s">
        <v>2331</v>
      </c>
      <c r="C371" s="6" t="n">
        <v>45140</v>
      </c>
      <c r="D371" s="1" t="n">
        <v>2023</v>
      </c>
      <c r="E371" s="2" t="s">
        <v>2325</v>
      </c>
      <c r="F371" s="6" t="n">
        <v>36375</v>
      </c>
      <c r="G371" s="1" t="n">
        <v>163</v>
      </c>
      <c r="H371" s="2" t="s">
        <v>2326</v>
      </c>
      <c r="J371" s="2" t="s">
        <v>1850</v>
      </c>
      <c r="K371" s="2" t="s">
        <v>1773</v>
      </c>
      <c r="L371" s="2" t="s">
        <v>1774</v>
      </c>
      <c r="M371" s="6" t="n">
        <v>45128</v>
      </c>
      <c r="N371" s="2" t="s">
        <v>1758</v>
      </c>
      <c r="O371" s="2" t="s">
        <v>1749</v>
      </c>
      <c r="Q371" s="2" t="s">
        <v>2332</v>
      </c>
      <c r="R371" s="6" t="n">
        <v>45128</v>
      </c>
      <c r="S371" s="2" t="s">
        <v>1784</v>
      </c>
      <c r="T371" s="2" t="s">
        <v>2333</v>
      </c>
      <c r="U371" s="6" t="n">
        <v>45128</v>
      </c>
    </row>
    <row r="372" customFormat="false" ht="18.7" hidden="false" customHeight="true" outlineLevel="0" collapsed="false">
      <c r="A372" s="1" t="n">
        <v>371</v>
      </c>
      <c r="B372" s="2" t="s">
        <v>2334</v>
      </c>
      <c r="C372" s="6" t="n">
        <v>45442</v>
      </c>
      <c r="D372" s="1" t="n">
        <v>2024</v>
      </c>
      <c r="E372" s="2" t="s">
        <v>2335</v>
      </c>
      <c r="F372" s="6" t="n">
        <v>34578</v>
      </c>
      <c r="G372" s="1" t="n">
        <v>168</v>
      </c>
      <c r="H372" s="2" t="s">
        <v>2336</v>
      </c>
      <c r="I372" s="2" t="s">
        <v>2112</v>
      </c>
      <c r="J372" s="2" t="s">
        <v>1757</v>
      </c>
      <c r="K372" s="2" t="s">
        <v>1778</v>
      </c>
      <c r="L372" s="2" t="s">
        <v>1779</v>
      </c>
      <c r="M372" s="6" t="n">
        <v>45360</v>
      </c>
      <c r="N372" s="2" t="s">
        <v>1758</v>
      </c>
      <c r="O372" s="2" t="s">
        <v>1749</v>
      </c>
    </row>
    <row r="373" customFormat="false" ht="18.7" hidden="false" customHeight="true" outlineLevel="0" collapsed="false">
      <c r="A373" s="1" t="n">
        <v>372</v>
      </c>
      <c r="B373" s="2" t="s">
        <v>2337</v>
      </c>
      <c r="C373" s="6" t="n">
        <v>45463</v>
      </c>
      <c r="D373" s="1" t="n">
        <v>2024</v>
      </c>
      <c r="E373" s="2" t="s">
        <v>2335</v>
      </c>
      <c r="F373" s="6" t="n">
        <v>34578</v>
      </c>
      <c r="G373" s="1" t="n">
        <v>168</v>
      </c>
      <c r="H373" s="2" t="s">
        <v>2336</v>
      </c>
      <c r="I373" s="2" t="s">
        <v>2112</v>
      </c>
      <c r="J373" s="2" t="s">
        <v>1757</v>
      </c>
      <c r="K373" s="2" t="s">
        <v>1778</v>
      </c>
      <c r="L373" s="2" t="s">
        <v>1779</v>
      </c>
      <c r="M373" s="6" t="n">
        <v>45436</v>
      </c>
      <c r="N373" s="2" t="s">
        <v>1758</v>
      </c>
      <c r="O373" s="2" t="s">
        <v>1749</v>
      </c>
    </row>
    <row r="374" customFormat="false" ht="18.7" hidden="false" customHeight="true" outlineLevel="0" collapsed="false">
      <c r="A374" s="1" t="n">
        <v>373</v>
      </c>
      <c r="B374" s="2" t="s">
        <v>2338</v>
      </c>
      <c r="C374" s="6" t="n">
        <v>45467</v>
      </c>
      <c r="D374" s="1" t="n">
        <v>2024</v>
      </c>
      <c r="E374" s="2" t="s">
        <v>2335</v>
      </c>
      <c r="F374" s="6" t="n">
        <v>34578</v>
      </c>
      <c r="G374" s="1" t="n">
        <v>168</v>
      </c>
      <c r="H374" s="2" t="s">
        <v>2336</v>
      </c>
      <c r="I374" s="2" t="s">
        <v>2112</v>
      </c>
      <c r="J374" s="2" t="s">
        <v>1757</v>
      </c>
      <c r="K374" s="2" t="s">
        <v>1778</v>
      </c>
      <c r="L374" s="2" t="s">
        <v>1779</v>
      </c>
      <c r="M374" s="6" t="n">
        <v>45451</v>
      </c>
      <c r="N374" s="2" t="s">
        <v>1758</v>
      </c>
      <c r="O374" s="2" t="s">
        <v>1749</v>
      </c>
    </row>
    <row r="375" customFormat="false" ht="18.7" hidden="false" customHeight="true" outlineLevel="0" collapsed="false">
      <c r="A375" s="1" t="n">
        <v>374</v>
      </c>
      <c r="B375" s="2" t="s">
        <v>2339</v>
      </c>
      <c r="C375" s="6" t="n">
        <v>45505</v>
      </c>
      <c r="D375" s="1" t="n">
        <v>2024</v>
      </c>
      <c r="E375" s="2" t="s">
        <v>2335</v>
      </c>
      <c r="F375" s="6" t="n">
        <v>34578</v>
      </c>
      <c r="G375" s="1" t="n">
        <v>168</v>
      </c>
      <c r="H375" s="2" t="s">
        <v>2336</v>
      </c>
      <c r="I375" s="2" t="s">
        <v>2112</v>
      </c>
      <c r="J375" s="2" t="s">
        <v>1850</v>
      </c>
      <c r="K375" s="2" t="s">
        <v>1778</v>
      </c>
      <c r="L375" s="2" t="s">
        <v>1779</v>
      </c>
      <c r="M375" s="6" t="n">
        <v>45462</v>
      </c>
      <c r="N375" s="2" t="s">
        <v>1758</v>
      </c>
      <c r="O375" s="2" t="s">
        <v>1749</v>
      </c>
      <c r="Q375" s="2" t="s">
        <v>1774</v>
      </c>
      <c r="R375" s="6" t="n">
        <v>45462</v>
      </c>
      <c r="T375" s="2" t="s">
        <v>1829</v>
      </c>
      <c r="U375" s="6" t="n">
        <v>45462</v>
      </c>
      <c r="V375" s="2" t="s">
        <v>1766</v>
      </c>
    </row>
    <row r="376" customFormat="false" ht="18.7" hidden="false" customHeight="true" outlineLevel="0" collapsed="false">
      <c r="A376" s="1" t="n">
        <v>375</v>
      </c>
      <c r="B376" s="2" t="s">
        <v>2340</v>
      </c>
      <c r="C376" s="6" t="n">
        <v>45533</v>
      </c>
      <c r="D376" s="1" t="n">
        <v>2024</v>
      </c>
      <c r="E376" s="2" t="s">
        <v>2335</v>
      </c>
      <c r="F376" s="6" t="n">
        <v>34578</v>
      </c>
      <c r="G376" s="1" t="n">
        <v>168</v>
      </c>
      <c r="H376" s="2" t="s">
        <v>2336</v>
      </c>
      <c r="I376" s="2" t="s">
        <v>2112</v>
      </c>
      <c r="J376" s="2" t="s">
        <v>1757</v>
      </c>
      <c r="K376" s="2" t="s">
        <v>1778</v>
      </c>
      <c r="L376" s="2" t="s">
        <v>1779</v>
      </c>
      <c r="M376" s="6" t="n">
        <v>45472</v>
      </c>
      <c r="N376" s="2" t="s">
        <v>1758</v>
      </c>
      <c r="O376" s="2" t="s">
        <v>1749</v>
      </c>
    </row>
    <row r="377" customFormat="false" ht="18.7" hidden="false" customHeight="true" outlineLevel="0" collapsed="false">
      <c r="A377" s="1" t="n">
        <v>376</v>
      </c>
      <c r="B377" s="2" t="s">
        <v>2341</v>
      </c>
      <c r="C377" s="6" t="n">
        <v>44280</v>
      </c>
      <c r="D377" s="1" t="n">
        <v>2021</v>
      </c>
      <c r="E377" s="2" t="s">
        <v>2342</v>
      </c>
      <c r="F377" s="6" t="n">
        <v>31846</v>
      </c>
      <c r="G377" s="1" t="n">
        <v>170</v>
      </c>
      <c r="H377" s="2" t="s">
        <v>2342</v>
      </c>
      <c r="J377" s="2" t="s">
        <v>1757</v>
      </c>
      <c r="K377" s="2" t="s">
        <v>2343</v>
      </c>
      <c r="L377" s="2" t="s">
        <v>2131</v>
      </c>
      <c r="M377" s="6" t="n">
        <v>44181</v>
      </c>
      <c r="N377" s="2" t="s">
        <v>1775</v>
      </c>
      <c r="P377" s="2" t="s">
        <v>1797</v>
      </c>
      <c r="Q377" s="2" t="s">
        <v>1774</v>
      </c>
      <c r="R377" s="6" t="n">
        <v>44181</v>
      </c>
      <c r="S377" s="2" t="s">
        <v>1766</v>
      </c>
      <c r="T377" s="2" t="s">
        <v>2344</v>
      </c>
      <c r="U377" s="6" t="n">
        <v>44181</v>
      </c>
      <c r="V377" s="2" t="s">
        <v>1766</v>
      </c>
    </row>
    <row r="378" customFormat="false" ht="18.7" hidden="false" customHeight="true" outlineLevel="0" collapsed="false">
      <c r="A378" s="1" t="n">
        <v>377</v>
      </c>
      <c r="B378" s="2" t="s">
        <v>2345</v>
      </c>
      <c r="C378" s="6" t="n">
        <v>44358</v>
      </c>
      <c r="D378" s="1" t="n">
        <v>2021</v>
      </c>
      <c r="E378" s="2" t="s">
        <v>2342</v>
      </c>
      <c r="F378" s="6" t="n">
        <v>31846</v>
      </c>
      <c r="G378" s="1" t="n">
        <v>170</v>
      </c>
      <c r="H378" s="2" t="s">
        <v>2342</v>
      </c>
      <c r="I378" s="2" t="s">
        <v>1842</v>
      </c>
      <c r="J378" s="2" t="s">
        <v>1757</v>
      </c>
      <c r="K378" s="2" t="s">
        <v>2346</v>
      </c>
      <c r="L378" s="2" t="s">
        <v>1779</v>
      </c>
      <c r="M378" s="6" t="n">
        <v>44175</v>
      </c>
      <c r="N378" s="2" t="s">
        <v>1775</v>
      </c>
      <c r="P378" s="2" t="s">
        <v>1904</v>
      </c>
    </row>
    <row r="379" customFormat="false" ht="18.7" hidden="false" customHeight="true" outlineLevel="0" collapsed="false">
      <c r="A379" s="1" t="n">
        <v>378</v>
      </c>
      <c r="B379" s="2" t="s">
        <v>2347</v>
      </c>
      <c r="C379" s="6" t="n">
        <v>44803</v>
      </c>
      <c r="D379" s="1" t="n">
        <v>2022</v>
      </c>
      <c r="E379" s="2" t="s">
        <v>2342</v>
      </c>
      <c r="F379" s="6" t="n">
        <v>31846</v>
      </c>
      <c r="G379" s="1" t="n">
        <v>170</v>
      </c>
      <c r="H379" s="2" t="s">
        <v>2342</v>
      </c>
      <c r="I379" s="2" t="s">
        <v>1842</v>
      </c>
      <c r="J379" s="2" t="s">
        <v>1850</v>
      </c>
      <c r="K379" s="2" t="s">
        <v>1773</v>
      </c>
      <c r="L379" s="2" t="s">
        <v>1774</v>
      </c>
      <c r="M379" s="6" t="n">
        <v>44564</v>
      </c>
      <c r="N379" s="2" t="s">
        <v>1775</v>
      </c>
      <c r="P379" s="2" t="s">
        <v>1776</v>
      </c>
    </row>
    <row r="380" customFormat="false" ht="18.7" hidden="false" customHeight="true" outlineLevel="0" collapsed="false">
      <c r="A380" s="1" t="n">
        <v>379</v>
      </c>
      <c r="B380" s="2" t="s">
        <v>2348</v>
      </c>
      <c r="C380" s="6" t="n">
        <v>44803</v>
      </c>
      <c r="D380" s="1" t="n">
        <v>2022</v>
      </c>
      <c r="E380" s="2" t="s">
        <v>2342</v>
      </c>
      <c r="F380" s="6" t="n">
        <v>31846</v>
      </c>
      <c r="G380" s="1" t="n">
        <v>170</v>
      </c>
      <c r="H380" s="2" t="s">
        <v>2342</v>
      </c>
      <c r="J380" s="2" t="s">
        <v>1757</v>
      </c>
      <c r="K380" s="2" t="s">
        <v>1773</v>
      </c>
      <c r="L380" s="2" t="s">
        <v>1774</v>
      </c>
      <c r="M380" s="6" t="n">
        <v>44574</v>
      </c>
      <c r="N380" s="2" t="s">
        <v>1758</v>
      </c>
      <c r="O380" s="2" t="s">
        <v>1749</v>
      </c>
    </row>
    <row r="381" customFormat="false" ht="18.7" hidden="false" customHeight="true" outlineLevel="0" collapsed="false">
      <c r="A381" s="1" t="n">
        <v>380</v>
      </c>
      <c r="B381" s="2" t="s">
        <v>2349</v>
      </c>
      <c r="C381" s="6" t="n">
        <v>44872</v>
      </c>
      <c r="D381" s="1" t="n">
        <v>2022</v>
      </c>
      <c r="E381" s="2" t="s">
        <v>2342</v>
      </c>
      <c r="F381" s="6" t="n">
        <v>31846</v>
      </c>
      <c r="G381" s="1" t="n">
        <v>170</v>
      </c>
      <c r="H381" s="2" t="s">
        <v>2342</v>
      </c>
      <c r="J381" s="2" t="s">
        <v>1757</v>
      </c>
      <c r="K381" s="2" t="s">
        <v>2343</v>
      </c>
      <c r="L381" s="2" t="s">
        <v>2131</v>
      </c>
      <c r="M381" s="6" t="n">
        <v>44820</v>
      </c>
      <c r="N381" s="2" t="s">
        <v>1758</v>
      </c>
      <c r="O381" s="2" t="s">
        <v>1784</v>
      </c>
      <c r="Q381" s="2" t="s">
        <v>1829</v>
      </c>
      <c r="R381" s="6" t="n">
        <v>44820</v>
      </c>
      <c r="S381" s="2" t="s">
        <v>1766</v>
      </c>
      <c r="T381" s="2" t="s">
        <v>2350</v>
      </c>
      <c r="U381" s="6" t="n">
        <v>44820</v>
      </c>
      <c r="V381" s="2" t="s">
        <v>1766</v>
      </c>
    </row>
    <row r="382" customFormat="false" ht="18.7" hidden="false" customHeight="true" outlineLevel="0" collapsed="false">
      <c r="A382" s="1" t="n">
        <v>381</v>
      </c>
      <c r="B382" s="2" t="s">
        <v>2351</v>
      </c>
      <c r="C382" s="6" t="n">
        <v>44278</v>
      </c>
      <c r="D382" s="1" t="n">
        <v>2021</v>
      </c>
      <c r="E382" s="2" t="s">
        <v>1243</v>
      </c>
      <c r="F382" s="6" t="n">
        <v>27373</v>
      </c>
      <c r="G382" s="1" t="n">
        <v>171</v>
      </c>
      <c r="H382" s="2" t="s">
        <v>1244</v>
      </c>
      <c r="I382" s="2" t="s">
        <v>927</v>
      </c>
      <c r="J382" s="2" t="s">
        <v>1757</v>
      </c>
      <c r="K382" s="2" t="s">
        <v>1778</v>
      </c>
      <c r="L382" s="2" t="s">
        <v>1779</v>
      </c>
      <c r="M382" s="6" t="n">
        <v>44278</v>
      </c>
      <c r="N382" s="2" t="s">
        <v>1758</v>
      </c>
      <c r="O382" s="2" t="s">
        <v>1766</v>
      </c>
    </row>
    <row r="383" customFormat="false" ht="18.7" hidden="false" customHeight="true" outlineLevel="0" collapsed="false">
      <c r="A383" s="1" t="n">
        <v>382</v>
      </c>
      <c r="B383" s="2" t="s">
        <v>2352</v>
      </c>
      <c r="C383" s="6" t="n">
        <v>44643</v>
      </c>
      <c r="D383" s="1" t="n">
        <v>2022</v>
      </c>
      <c r="E383" s="2" t="s">
        <v>1243</v>
      </c>
      <c r="F383" s="6" t="n">
        <v>27373</v>
      </c>
      <c r="G383" s="1" t="n">
        <v>171</v>
      </c>
      <c r="H383" s="2" t="s">
        <v>1244</v>
      </c>
      <c r="I383" s="2" t="s">
        <v>927</v>
      </c>
      <c r="J383" s="2" t="s">
        <v>1757</v>
      </c>
      <c r="K383" s="2" t="s">
        <v>1754</v>
      </c>
      <c r="L383" s="2" t="s">
        <v>1750</v>
      </c>
      <c r="M383" s="6" t="n">
        <v>44609</v>
      </c>
      <c r="N383" s="2" t="s">
        <v>1758</v>
      </c>
      <c r="O383" s="2" t="s">
        <v>1749</v>
      </c>
      <c r="Q383" s="2" t="s">
        <v>1750</v>
      </c>
      <c r="R383" s="6" t="n">
        <v>44609</v>
      </c>
      <c r="S383" s="2" t="s">
        <v>1749</v>
      </c>
    </row>
    <row r="384" customFormat="false" ht="18.7" hidden="false" customHeight="true" outlineLevel="0" collapsed="false">
      <c r="A384" s="1" t="n">
        <v>383</v>
      </c>
      <c r="B384" s="2" t="s">
        <v>2353</v>
      </c>
      <c r="C384" s="6" t="n">
        <v>44670</v>
      </c>
      <c r="D384" s="1" t="n">
        <v>2022</v>
      </c>
      <c r="E384" s="2" t="s">
        <v>1243</v>
      </c>
      <c r="F384" s="6" t="n">
        <v>27373</v>
      </c>
      <c r="G384" s="1" t="n">
        <v>171</v>
      </c>
      <c r="H384" s="2" t="s">
        <v>1244</v>
      </c>
      <c r="I384" s="2" t="s">
        <v>927</v>
      </c>
      <c r="J384" s="2" t="s">
        <v>1757</v>
      </c>
      <c r="K384" s="2" t="s">
        <v>1754</v>
      </c>
      <c r="L384" s="2" t="s">
        <v>1750</v>
      </c>
      <c r="M384" s="6" t="n">
        <v>44528</v>
      </c>
      <c r="N384" s="2" t="s">
        <v>1758</v>
      </c>
      <c r="O384" s="2" t="s">
        <v>1749</v>
      </c>
    </row>
    <row r="385" customFormat="false" ht="18.7" hidden="false" customHeight="true" outlineLevel="0" collapsed="false">
      <c r="A385" s="1" t="n">
        <v>384</v>
      </c>
      <c r="B385" s="2" t="s">
        <v>2354</v>
      </c>
      <c r="C385" s="6" t="n">
        <v>44853</v>
      </c>
      <c r="D385" s="1" t="n">
        <v>2022</v>
      </c>
      <c r="E385" s="2" t="s">
        <v>1243</v>
      </c>
      <c r="F385" s="6" t="n">
        <v>27373</v>
      </c>
      <c r="G385" s="1" t="n">
        <v>171</v>
      </c>
      <c r="H385" s="2" t="s">
        <v>1244</v>
      </c>
      <c r="I385" s="2" t="s">
        <v>927</v>
      </c>
      <c r="J385" s="2" t="s">
        <v>1757</v>
      </c>
      <c r="K385" s="2" t="s">
        <v>1754</v>
      </c>
      <c r="L385" s="2" t="s">
        <v>1750</v>
      </c>
      <c r="M385" s="6" t="n">
        <v>44776</v>
      </c>
      <c r="N385" s="2" t="s">
        <v>1758</v>
      </c>
      <c r="O385" s="2" t="s">
        <v>1749</v>
      </c>
      <c r="Q385" s="2" t="s">
        <v>1779</v>
      </c>
      <c r="R385" s="6" t="n">
        <v>44776</v>
      </c>
      <c r="S385" s="2" t="s">
        <v>1784</v>
      </c>
    </row>
    <row r="386" customFormat="false" ht="18.7" hidden="false" customHeight="true" outlineLevel="0" collapsed="false">
      <c r="A386" s="1" t="n">
        <v>385</v>
      </c>
      <c r="B386" s="2" t="s">
        <v>1242</v>
      </c>
      <c r="C386" s="6" t="n">
        <v>45336</v>
      </c>
      <c r="D386" s="1" t="n">
        <v>2024</v>
      </c>
      <c r="E386" s="2" t="s">
        <v>1243</v>
      </c>
      <c r="F386" s="6" t="n">
        <v>27373</v>
      </c>
      <c r="G386" s="1" t="n">
        <v>171</v>
      </c>
      <c r="H386" s="2" t="s">
        <v>1244</v>
      </c>
      <c r="I386" s="2" t="s">
        <v>927</v>
      </c>
      <c r="J386" s="2" t="s">
        <v>1850</v>
      </c>
      <c r="K386" s="2" t="s">
        <v>2355</v>
      </c>
      <c r="L386" s="2" t="s">
        <v>2356</v>
      </c>
      <c r="M386" s="6" t="n">
        <v>45334</v>
      </c>
      <c r="N386" s="2" t="s">
        <v>1758</v>
      </c>
      <c r="O386" s="2" t="s">
        <v>1749</v>
      </c>
      <c r="Q386" s="2" t="s">
        <v>2357</v>
      </c>
      <c r="R386" s="6" t="n">
        <v>45334</v>
      </c>
      <c r="T386" s="2" t="s">
        <v>2276</v>
      </c>
      <c r="U386" s="6" t="n">
        <v>45334</v>
      </c>
      <c r="V386" s="2" t="s">
        <v>1749</v>
      </c>
      <c r="W386" s="2" t="s">
        <v>1750</v>
      </c>
      <c r="X386" s="6" t="n">
        <v>45334</v>
      </c>
      <c r="Y386" s="2" t="s">
        <v>1749</v>
      </c>
    </row>
    <row r="387" customFormat="false" ht="18.7" hidden="false" customHeight="true" outlineLevel="0" collapsed="false">
      <c r="A387" s="1" t="n">
        <v>386</v>
      </c>
      <c r="B387" s="2" t="s">
        <v>2358</v>
      </c>
      <c r="C387" s="6" t="n">
        <v>44151</v>
      </c>
      <c r="D387" s="1" t="n">
        <v>2020</v>
      </c>
      <c r="E387" s="2" t="s">
        <v>2359</v>
      </c>
      <c r="F387" s="6" t="n">
        <v>24674</v>
      </c>
      <c r="G387" s="1" t="n">
        <v>185</v>
      </c>
      <c r="H387" s="2" t="s">
        <v>2360</v>
      </c>
      <c r="J387" s="2" t="s">
        <v>1850</v>
      </c>
      <c r="K387" s="2" t="s">
        <v>2254</v>
      </c>
      <c r="L387" s="2" t="s">
        <v>2255</v>
      </c>
      <c r="M387" s="6" t="n">
        <v>44149</v>
      </c>
      <c r="N387" s="2" t="s">
        <v>1775</v>
      </c>
      <c r="P387" s="2" t="s">
        <v>1797</v>
      </c>
      <c r="Q387" s="2" t="s">
        <v>2250</v>
      </c>
      <c r="R387" s="6" t="n">
        <v>44149</v>
      </c>
      <c r="S387" s="2" t="s">
        <v>1766</v>
      </c>
      <c r="T387" s="2" t="s">
        <v>2245</v>
      </c>
      <c r="U387" s="6" t="n">
        <v>44149</v>
      </c>
      <c r="V387" s="2" t="s">
        <v>1784</v>
      </c>
    </row>
    <row r="388" customFormat="false" ht="18.7" hidden="false" customHeight="true" outlineLevel="0" collapsed="false">
      <c r="A388" s="1" t="n">
        <v>387</v>
      </c>
      <c r="B388" s="2" t="s">
        <v>2361</v>
      </c>
      <c r="C388" s="6" t="n">
        <v>44887</v>
      </c>
      <c r="D388" s="1" t="n">
        <v>2022</v>
      </c>
      <c r="E388" s="2" t="s">
        <v>2359</v>
      </c>
      <c r="F388" s="6" t="n">
        <v>24674</v>
      </c>
      <c r="G388" s="1" t="n">
        <v>185</v>
      </c>
      <c r="H388" s="2" t="s">
        <v>2360</v>
      </c>
      <c r="I388" s="2" t="s">
        <v>1813</v>
      </c>
      <c r="J388" s="2" t="s">
        <v>1757</v>
      </c>
      <c r="K388" s="2" t="s">
        <v>1778</v>
      </c>
      <c r="L388" s="2" t="s">
        <v>1779</v>
      </c>
      <c r="M388" s="6" t="n">
        <v>44758</v>
      </c>
      <c r="N388" s="2" t="s">
        <v>1775</v>
      </c>
      <c r="P388" s="2" t="s">
        <v>1776</v>
      </c>
    </row>
    <row r="389" customFormat="false" ht="18.7" hidden="false" customHeight="true" outlineLevel="0" collapsed="false">
      <c r="A389" s="1" t="n">
        <v>388</v>
      </c>
      <c r="B389" s="2" t="s">
        <v>2362</v>
      </c>
      <c r="C389" s="6" t="n">
        <v>44888</v>
      </c>
      <c r="D389" s="1" t="n">
        <v>2022</v>
      </c>
      <c r="E389" s="2" t="s">
        <v>2359</v>
      </c>
      <c r="F389" s="6" t="n">
        <v>24674</v>
      </c>
      <c r="G389" s="1" t="n">
        <v>185</v>
      </c>
      <c r="H389" s="2" t="s">
        <v>2360</v>
      </c>
      <c r="I389" s="2" t="s">
        <v>1813</v>
      </c>
      <c r="J389" s="2" t="s">
        <v>1757</v>
      </c>
      <c r="K389" s="2" t="s">
        <v>1778</v>
      </c>
      <c r="L389" s="2" t="s">
        <v>1779</v>
      </c>
      <c r="M389" s="6" t="n">
        <v>44887</v>
      </c>
      <c r="N389" s="2" t="s">
        <v>1775</v>
      </c>
      <c r="P389" s="2" t="s">
        <v>1776</v>
      </c>
    </row>
    <row r="390" customFormat="false" ht="18.7" hidden="false" customHeight="true" outlineLevel="0" collapsed="false">
      <c r="A390" s="1" t="n">
        <v>389</v>
      </c>
      <c r="B390" s="2" t="s">
        <v>2363</v>
      </c>
      <c r="C390" s="6" t="n">
        <v>44953</v>
      </c>
      <c r="D390" s="1" t="n">
        <v>2023</v>
      </c>
      <c r="E390" s="2" t="s">
        <v>2359</v>
      </c>
      <c r="F390" s="6" t="n">
        <v>24674</v>
      </c>
      <c r="G390" s="1" t="n">
        <v>185</v>
      </c>
      <c r="H390" s="2" t="s">
        <v>2360</v>
      </c>
      <c r="I390" s="2" t="s">
        <v>1813</v>
      </c>
      <c r="J390" s="2" t="s">
        <v>1757</v>
      </c>
      <c r="K390" s="2" t="s">
        <v>2157</v>
      </c>
      <c r="L390" s="2" t="s">
        <v>1779</v>
      </c>
      <c r="M390" s="6" t="n">
        <v>44941</v>
      </c>
      <c r="N390" s="2" t="s">
        <v>1758</v>
      </c>
      <c r="O390" s="2" t="s">
        <v>1766</v>
      </c>
    </row>
    <row r="391" customFormat="false" ht="18.7" hidden="false" customHeight="true" outlineLevel="0" collapsed="false">
      <c r="A391" s="1" t="n">
        <v>390</v>
      </c>
      <c r="B391" s="2" t="s">
        <v>2364</v>
      </c>
      <c r="C391" s="6" t="n">
        <v>44965</v>
      </c>
      <c r="D391" s="1" t="n">
        <v>2023</v>
      </c>
      <c r="E391" s="2" t="s">
        <v>2359</v>
      </c>
      <c r="F391" s="6" t="n">
        <v>24674</v>
      </c>
      <c r="G391" s="1" t="n">
        <v>185</v>
      </c>
      <c r="H391" s="2" t="s">
        <v>2360</v>
      </c>
      <c r="I391" s="2" t="s">
        <v>1813</v>
      </c>
      <c r="J391" s="2" t="s">
        <v>1757</v>
      </c>
      <c r="K391" s="2" t="s">
        <v>2365</v>
      </c>
      <c r="L391" s="2" t="n">
        <v>609.59</v>
      </c>
      <c r="M391" s="6" t="n">
        <v>44945</v>
      </c>
      <c r="N391" s="2" t="s">
        <v>1758</v>
      </c>
      <c r="O391" s="2" t="s">
        <v>1749</v>
      </c>
      <c r="Q391" s="2" t="s">
        <v>1779</v>
      </c>
      <c r="R391" s="6" t="n">
        <v>44945</v>
      </c>
      <c r="S391" s="2" t="s">
        <v>1784</v>
      </c>
      <c r="T391" s="2" t="s">
        <v>1829</v>
      </c>
      <c r="U391" s="6" t="n">
        <v>44945</v>
      </c>
      <c r="V391" s="2" t="s">
        <v>1766</v>
      </c>
    </row>
    <row r="392" customFormat="false" ht="18.7" hidden="false" customHeight="true" outlineLevel="0" collapsed="false">
      <c r="A392" s="1" t="n">
        <v>391</v>
      </c>
      <c r="B392" s="2" t="s">
        <v>2366</v>
      </c>
      <c r="C392" s="6" t="n">
        <v>44544</v>
      </c>
      <c r="D392" s="1" t="n">
        <v>2021</v>
      </c>
      <c r="E392" s="2" t="s">
        <v>2367</v>
      </c>
      <c r="F392" s="6" t="n">
        <v>33332</v>
      </c>
      <c r="G392" s="1" t="n">
        <v>187</v>
      </c>
      <c r="H392" s="2" t="s">
        <v>2368</v>
      </c>
      <c r="I392" s="2" t="s">
        <v>2279</v>
      </c>
      <c r="J392" s="2" t="s">
        <v>1757</v>
      </c>
      <c r="K392" s="2" t="s">
        <v>1778</v>
      </c>
      <c r="L392" s="2" t="s">
        <v>1779</v>
      </c>
      <c r="M392" s="6" t="n">
        <v>44543</v>
      </c>
      <c r="N392" s="2" t="s">
        <v>1758</v>
      </c>
      <c r="O392" s="2" t="s">
        <v>1766</v>
      </c>
    </row>
    <row r="393" customFormat="false" ht="18.7" hidden="false" customHeight="true" outlineLevel="0" collapsed="false">
      <c r="A393" s="1" t="n">
        <v>392</v>
      </c>
      <c r="B393" s="2" t="s">
        <v>2369</v>
      </c>
      <c r="C393" s="6" t="n">
        <v>44822</v>
      </c>
      <c r="D393" s="1" t="n">
        <v>2022</v>
      </c>
      <c r="E393" s="2" t="s">
        <v>2367</v>
      </c>
      <c r="F393" s="6" t="n">
        <v>33332</v>
      </c>
      <c r="G393" s="1" t="n">
        <v>187</v>
      </c>
      <c r="H393" s="2" t="s">
        <v>2368</v>
      </c>
      <c r="J393" s="2" t="s">
        <v>1757</v>
      </c>
      <c r="K393" s="2" t="s">
        <v>1778</v>
      </c>
      <c r="L393" s="2" t="s">
        <v>1779</v>
      </c>
      <c r="M393" s="6" t="n">
        <v>44822</v>
      </c>
      <c r="N393" s="2" t="s">
        <v>1775</v>
      </c>
      <c r="P393" s="2" t="s">
        <v>1797</v>
      </c>
    </row>
    <row r="394" customFormat="false" ht="18.7" hidden="false" customHeight="true" outlineLevel="0" collapsed="false">
      <c r="A394" s="1" t="n">
        <v>393</v>
      </c>
      <c r="B394" s="2" t="s">
        <v>2370</v>
      </c>
      <c r="C394" s="6" t="n">
        <v>44896</v>
      </c>
      <c r="D394" s="1" t="n">
        <v>2022</v>
      </c>
      <c r="E394" s="2" t="s">
        <v>2367</v>
      </c>
      <c r="F394" s="6" t="n">
        <v>33332</v>
      </c>
      <c r="G394" s="1" t="n">
        <v>187</v>
      </c>
      <c r="H394" s="2" t="s">
        <v>2368</v>
      </c>
      <c r="I394" s="2" t="s">
        <v>2279</v>
      </c>
      <c r="J394" s="2" t="s">
        <v>1757</v>
      </c>
      <c r="K394" s="2" t="s">
        <v>1778</v>
      </c>
      <c r="L394" s="2" t="s">
        <v>1779</v>
      </c>
      <c r="M394" s="6" t="n">
        <v>44892</v>
      </c>
      <c r="N394" s="2" t="s">
        <v>1758</v>
      </c>
      <c r="O394" s="2" t="s">
        <v>1766</v>
      </c>
    </row>
    <row r="395" customFormat="false" ht="18.7" hidden="false" customHeight="true" outlineLevel="0" collapsed="false">
      <c r="A395" s="1" t="n">
        <v>394</v>
      </c>
      <c r="B395" s="2" t="s">
        <v>2371</v>
      </c>
      <c r="C395" s="6" t="n">
        <v>45042</v>
      </c>
      <c r="D395" s="1" t="n">
        <v>2023</v>
      </c>
      <c r="E395" s="2" t="s">
        <v>2367</v>
      </c>
      <c r="F395" s="6" t="n">
        <v>33332</v>
      </c>
      <c r="G395" s="1" t="n">
        <v>187</v>
      </c>
      <c r="H395" s="2" t="s">
        <v>2368</v>
      </c>
      <c r="I395" s="2" t="s">
        <v>2279</v>
      </c>
      <c r="J395" s="2" t="s">
        <v>1850</v>
      </c>
      <c r="K395" s="2" t="s">
        <v>1798</v>
      </c>
      <c r="L395" s="2" t="n">
        <v>609.24</v>
      </c>
      <c r="M395" s="6" t="n">
        <v>45040</v>
      </c>
      <c r="N395" s="2" t="s">
        <v>1775</v>
      </c>
      <c r="P395" s="2" t="s">
        <v>1776</v>
      </c>
    </row>
    <row r="396" customFormat="false" ht="18.7" hidden="false" customHeight="true" outlineLevel="0" collapsed="false">
      <c r="A396" s="1" t="n">
        <v>395</v>
      </c>
      <c r="B396" s="2" t="s">
        <v>2372</v>
      </c>
      <c r="C396" s="6" t="n">
        <v>45256</v>
      </c>
      <c r="D396" s="1" t="n">
        <v>2023</v>
      </c>
      <c r="E396" s="2" t="s">
        <v>2367</v>
      </c>
      <c r="F396" s="6" t="n">
        <v>33332</v>
      </c>
      <c r="G396" s="1" t="n">
        <v>187</v>
      </c>
      <c r="H396" s="2" t="s">
        <v>2368</v>
      </c>
      <c r="J396" s="2" t="s">
        <v>1757</v>
      </c>
      <c r="K396" s="2" t="s">
        <v>2014</v>
      </c>
      <c r="L396" s="2" t="s">
        <v>1864</v>
      </c>
      <c r="M396" s="6" t="n">
        <v>45256</v>
      </c>
      <c r="N396" s="2" t="s">
        <v>1775</v>
      </c>
      <c r="P396" s="2" t="s">
        <v>1904</v>
      </c>
    </row>
    <row r="397" customFormat="false" ht="18.7" hidden="false" customHeight="true" outlineLevel="0" collapsed="false">
      <c r="A397" s="1" t="n">
        <v>396</v>
      </c>
      <c r="B397" s="2" t="s">
        <v>1367</v>
      </c>
      <c r="C397" s="6" t="n">
        <v>43558</v>
      </c>
      <c r="D397" s="1" t="n">
        <v>2019</v>
      </c>
      <c r="E397" s="2" t="s">
        <v>1368</v>
      </c>
      <c r="F397" s="6" t="n">
        <v>34196</v>
      </c>
      <c r="G397" s="1" t="n">
        <v>189</v>
      </c>
      <c r="H397" s="2" t="s">
        <v>1370</v>
      </c>
      <c r="I397" s="2" t="s">
        <v>904</v>
      </c>
      <c r="J397" s="2" t="s">
        <v>1823</v>
      </c>
      <c r="K397" s="2" t="s">
        <v>2209</v>
      </c>
      <c r="L397" s="2" t="s">
        <v>2001</v>
      </c>
      <c r="M397" s="6" t="n">
        <v>43492</v>
      </c>
      <c r="O397" s="2" t="s">
        <v>1766</v>
      </c>
      <c r="Q397" s="2" t="s">
        <v>2000</v>
      </c>
      <c r="R397" s="6" t="n">
        <v>43492</v>
      </c>
      <c r="S397" s="2" t="s">
        <v>1766</v>
      </c>
      <c r="T397" s="2" t="s">
        <v>1864</v>
      </c>
      <c r="U397" s="6" t="n">
        <v>43492</v>
      </c>
      <c r="V397" s="2" t="s">
        <v>1766</v>
      </c>
    </row>
    <row r="398" customFormat="false" ht="18.7" hidden="false" customHeight="true" outlineLevel="0" collapsed="false">
      <c r="A398" s="1" t="n">
        <v>397</v>
      </c>
      <c r="B398" s="2" t="s">
        <v>2373</v>
      </c>
      <c r="C398" s="6" t="n">
        <v>44088</v>
      </c>
      <c r="D398" s="1" t="n">
        <v>2020</v>
      </c>
      <c r="E398" s="2" t="s">
        <v>1368</v>
      </c>
      <c r="F398" s="6" t="n">
        <v>34196</v>
      </c>
      <c r="G398" s="1" t="n">
        <v>189</v>
      </c>
      <c r="H398" s="2" t="s">
        <v>1370</v>
      </c>
      <c r="I398" s="2" t="s">
        <v>1813</v>
      </c>
      <c r="J398" s="2" t="s">
        <v>1850</v>
      </c>
      <c r="K398" s="2" t="s">
        <v>1901</v>
      </c>
      <c r="L398" s="2" t="s">
        <v>1902</v>
      </c>
      <c r="M398" s="6" t="n">
        <v>44021</v>
      </c>
      <c r="N398" s="2" t="s">
        <v>1775</v>
      </c>
      <c r="P398" s="2" t="s">
        <v>1776</v>
      </c>
    </row>
    <row r="399" customFormat="false" ht="18.7" hidden="false" customHeight="true" outlineLevel="0" collapsed="false">
      <c r="A399" s="1" t="n">
        <v>398</v>
      </c>
      <c r="B399" s="8" t="s">
        <v>2374</v>
      </c>
      <c r="C399" s="9" t="n">
        <v>45184</v>
      </c>
      <c r="D399" s="10" t="n">
        <v>2023</v>
      </c>
      <c r="E399" s="8" t="s">
        <v>1368</v>
      </c>
      <c r="F399" s="9" t="n">
        <v>34196</v>
      </c>
      <c r="G399" s="1" t="n">
        <v>189</v>
      </c>
      <c r="H399" s="8" t="s">
        <v>1370</v>
      </c>
      <c r="I399" s="8" t="s">
        <v>904</v>
      </c>
      <c r="J399" s="8" t="s">
        <v>1850</v>
      </c>
      <c r="K399" s="2" t="s">
        <v>1759</v>
      </c>
      <c r="L399" s="2" t="s">
        <v>1750</v>
      </c>
      <c r="M399" s="6" t="n">
        <v>45183</v>
      </c>
      <c r="N399" s="2" t="s">
        <v>2375</v>
      </c>
      <c r="O399" s="2" t="s">
        <v>1749</v>
      </c>
      <c r="Q399" s="2" t="s">
        <v>1774</v>
      </c>
      <c r="R399" s="6" t="n">
        <v>45183</v>
      </c>
    </row>
    <row r="400" customFormat="false" ht="18.7" hidden="false" customHeight="true" outlineLevel="0" collapsed="false">
      <c r="A400" s="1" t="n">
        <v>399</v>
      </c>
      <c r="B400" s="2" t="s">
        <v>1371</v>
      </c>
      <c r="C400" s="6" t="n">
        <v>45525</v>
      </c>
      <c r="D400" s="1" t="n">
        <v>2024</v>
      </c>
      <c r="E400" s="2" t="s">
        <v>1368</v>
      </c>
      <c r="F400" s="6" t="n">
        <v>34196</v>
      </c>
      <c r="G400" s="1" t="n">
        <v>189</v>
      </c>
      <c r="H400" s="2" t="s">
        <v>1370</v>
      </c>
      <c r="I400" s="2" t="s">
        <v>904</v>
      </c>
      <c r="J400" s="2" t="s">
        <v>1823</v>
      </c>
      <c r="K400" s="2" t="s">
        <v>2009</v>
      </c>
      <c r="L400" s="2" t="s">
        <v>1988</v>
      </c>
      <c r="M400" s="6" t="n">
        <v>45506</v>
      </c>
      <c r="O400" s="2" t="s">
        <v>1766</v>
      </c>
    </row>
    <row r="401" customFormat="false" ht="18.7" hidden="false" customHeight="true" outlineLevel="0" collapsed="false">
      <c r="A401" s="1" t="n">
        <v>400</v>
      </c>
      <c r="B401" s="2" t="s">
        <v>1372</v>
      </c>
      <c r="C401" s="6" t="n">
        <v>45571</v>
      </c>
      <c r="D401" s="1" t="n">
        <v>2024</v>
      </c>
      <c r="E401" s="2" t="s">
        <v>1368</v>
      </c>
      <c r="F401" s="6" t="n">
        <v>34196</v>
      </c>
      <c r="G401" s="1" t="n">
        <v>189</v>
      </c>
      <c r="H401" s="2" t="s">
        <v>1370</v>
      </c>
      <c r="I401" s="2" t="s">
        <v>904</v>
      </c>
      <c r="J401" s="2" t="s">
        <v>1823</v>
      </c>
      <c r="K401" s="2" t="s">
        <v>2376</v>
      </c>
      <c r="L401" s="2" t="s">
        <v>2377</v>
      </c>
      <c r="M401" s="6" t="n">
        <v>45571</v>
      </c>
      <c r="O401" s="2" t="s">
        <v>1766</v>
      </c>
    </row>
    <row r="402" customFormat="false" ht="18.7" hidden="false" customHeight="true" outlineLevel="0" collapsed="false">
      <c r="A402" s="1" t="n">
        <v>401</v>
      </c>
      <c r="B402" s="2" t="s">
        <v>2378</v>
      </c>
      <c r="C402" s="6" t="n">
        <v>45579</v>
      </c>
      <c r="D402" s="1" t="n">
        <v>2024</v>
      </c>
      <c r="E402" s="2" t="s">
        <v>2379</v>
      </c>
      <c r="F402" s="6" t="n">
        <v>35731</v>
      </c>
      <c r="G402" s="1" t="n">
        <v>193</v>
      </c>
      <c r="H402" s="2" t="s">
        <v>2380</v>
      </c>
      <c r="I402" s="2" t="s">
        <v>1454</v>
      </c>
      <c r="J402" s="2" t="s">
        <v>1850</v>
      </c>
      <c r="K402" s="2" t="s">
        <v>2069</v>
      </c>
      <c r="L402" s="2" t="s">
        <v>2070</v>
      </c>
      <c r="M402" s="6" t="n">
        <v>45576</v>
      </c>
      <c r="N402" s="2" t="s">
        <v>1775</v>
      </c>
      <c r="P402" s="2" t="s">
        <v>1776</v>
      </c>
    </row>
    <row r="403" customFormat="false" ht="18.7" hidden="false" customHeight="true" outlineLevel="0" collapsed="false">
      <c r="A403" s="1" t="n">
        <v>402</v>
      </c>
      <c r="B403" s="2" t="s">
        <v>2381</v>
      </c>
      <c r="C403" s="6" t="n">
        <v>45247</v>
      </c>
      <c r="D403" s="1" t="n">
        <v>2023</v>
      </c>
      <c r="E403" s="2" t="s">
        <v>2382</v>
      </c>
      <c r="F403" s="6" t="n">
        <v>34243</v>
      </c>
      <c r="G403" s="1" t="n">
        <v>196</v>
      </c>
      <c r="H403" s="2" t="s">
        <v>2383</v>
      </c>
      <c r="I403" s="2" t="s">
        <v>927</v>
      </c>
      <c r="J403" s="2" t="s">
        <v>1757</v>
      </c>
      <c r="K403" s="2" t="s">
        <v>2384</v>
      </c>
      <c r="L403" s="2" t="n">
        <v>385.5</v>
      </c>
      <c r="M403" s="6" t="n">
        <v>45246</v>
      </c>
      <c r="N403" s="2" t="s">
        <v>1758</v>
      </c>
      <c r="O403" s="2" t="s">
        <v>1766</v>
      </c>
      <c r="Q403" s="2" t="s">
        <v>1834</v>
      </c>
      <c r="R403" s="6" t="n">
        <v>45246</v>
      </c>
      <c r="S403" s="2" t="s">
        <v>1766</v>
      </c>
      <c r="T403" s="2" t="n">
        <v>151.46</v>
      </c>
      <c r="U403" s="6" t="n">
        <v>45246</v>
      </c>
      <c r="V403" s="2" t="s">
        <v>1766</v>
      </c>
    </row>
    <row r="404" customFormat="false" ht="18.7" hidden="false" customHeight="true" outlineLevel="0" collapsed="false">
      <c r="A404" s="1" t="n">
        <v>403</v>
      </c>
      <c r="B404" s="2" t="s">
        <v>2385</v>
      </c>
      <c r="C404" s="6" t="n">
        <v>45264</v>
      </c>
      <c r="D404" s="1" t="n">
        <v>2023</v>
      </c>
      <c r="E404" s="2" t="s">
        <v>2382</v>
      </c>
      <c r="F404" s="6" t="n">
        <v>34243</v>
      </c>
      <c r="G404" s="1" t="n">
        <v>196</v>
      </c>
      <c r="H404" s="2" t="s">
        <v>2383</v>
      </c>
      <c r="I404" s="2" t="s">
        <v>927</v>
      </c>
      <c r="J404" s="2" t="s">
        <v>1757</v>
      </c>
      <c r="K404" s="2" t="s">
        <v>2386</v>
      </c>
      <c r="L404" s="2" t="s">
        <v>1834</v>
      </c>
      <c r="M404" s="6" t="n">
        <v>45264</v>
      </c>
      <c r="N404" s="2" t="s">
        <v>1758</v>
      </c>
      <c r="O404" s="2" t="s">
        <v>1766</v>
      </c>
      <c r="Q404" s="2" t="s">
        <v>1765</v>
      </c>
      <c r="R404" s="6" t="n">
        <v>45264</v>
      </c>
      <c r="S404" s="2" t="s">
        <v>1766</v>
      </c>
    </row>
    <row r="405" customFormat="false" ht="18.7" hidden="false" customHeight="true" outlineLevel="0" collapsed="false">
      <c r="A405" s="1" t="n">
        <v>404</v>
      </c>
      <c r="B405" s="2" t="s">
        <v>2387</v>
      </c>
      <c r="C405" s="6" t="n">
        <v>45286</v>
      </c>
      <c r="D405" s="1" t="n">
        <v>2023</v>
      </c>
      <c r="E405" s="2" t="s">
        <v>2388</v>
      </c>
      <c r="F405" s="6" t="n">
        <v>34243</v>
      </c>
      <c r="G405" s="1" t="n">
        <v>196</v>
      </c>
      <c r="H405" s="2" t="s">
        <v>2383</v>
      </c>
      <c r="I405" s="2" t="s">
        <v>927</v>
      </c>
      <c r="J405" s="2" t="s">
        <v>1850</v>
      </c>
      <c r="K405" s="2" t="s">
        <v>1778</v>
      </c>
      <c r="L405" s="2" t="s">
        <v>1779</v>
      </c>
      <c r="M405" s="6" t="n">
        <v>45285</v>
      </c>
      <c r="N405" s="2" t="s">
        <v>1758</v>
      </c>
      <c r="O405" s="2" t="s">
        <v>1749</v>
      </c>
      <c r="Q405" s="2" t="s">
        <v>1768</v>
      </c>
      <c r="R405" s="6" t="n">
        <v>45285</v>
      </c>
    </row>
    <row r="406" customFormat="false" ht="18.7" hidden="false" customHeight="true" outlineLevel="0" collapsed="false">
      <c r="A406" s="1" t="n">
        <v>405</v>
      </c>
      <c r="B406" s="2" t="s">
        <v>2389</v>
      </c>
      <c r="C406" s="6" t="n">
        <v>45289</v>
      </c>
      <c r="D406" s="1" t="n">
        <v>2023</v>
      </c>
      <c r="E406" s="2" t="s">
        <v>2382</v>
      </c>
      <c r="F406" s="6" t="n">
        <v>34243</v>
      </c>
      <c r="G406" s="1" t="n">
        <v>196</v>
      </c>
      <c r="H406" s="2" t="s">
        <v>2383</v>
      </c>
      <c r="I406" s="2" t="s">
        <v>927</v>
      </c>
      <c r="J406" s="2" t="s">
        <v>1850</v>
      </c>
      <c r="K406" s="2" t="s">
        <v>1953</v>
      </c>
      <c r="L406" s="2" t="s">
        <v>1779</v>
      </c>
      <c r="M406" s="6" t="n">
        <v>45283</v>
      </c>
      <c r="N406" s="2" t="s">
        <v>1775</v>
      </c>
      <c r="P406" s="2" t="s">
        <v>1797</v>
      </c>
    </row>
    <row r="407" customFormat="false" ht="18.7" hidden="false" customHeight="true" outlineLevel="0" collapsed="false">
      <c r="A407" s="1" t="n">
        <v>406</v>
      </c>
      <c r="B407" s="2" t="s">
        <v>2390</v>
      </c>
      <c r="C407" s="6" t="n">
        <v>44282</v>
      </c>
      <c r="D407" s="1" t="n">
        <v>2021</v>
      </c>
      <c r="E407" s="2" t="s">
        <v>2391</v>
      </c>
      <c r="F407" s="6" t="n">
        <v>33127</v>
      </c>
      <c r="G407" s="1" t="n">
        <v>202</v>
      </c>
      <c r="H407" s="2" t="s">
        <v>2392</v>
      </c>
      <c r="I407" s="2" t="s">
        <v>927</v>
      </c>
      <c r="J407" s="2" t="s">
        <v>1757</v>
      </c>
      <c r="K407" s="2" t="s">
        <v>1778</v>
      </c>
      <c r="L407" s="2" t="s">
        <v>1779</v>
      </c>
      <c r="M407" s="6" t="n">
        <v>44282</v>
      </c>
      <c r="N407" s="2" t="s">
        <v>1758</v>
      </c>
      <c r="O407" s="2" t="s">
        <v>1766</v>
      </c>
    </row>
    <row r="408" customFormat="false" ht="18.7" hidden="false" customHeight="true" outlineLevel="0" collapsed="false">
      <c r="A408" s="1" t="n">
        <v>407</v>
      </c>
      <c r="B408" s="2" t="s">
        <v>2393</v>
      </c>
      <c r="C408" s="6" t="n">
        <v>44791</v>
      </c>
      <c r="D408" s="1" t="n">
        <v>2022</v>
      </c>
      <c r="E408" s="2" t="s">
        <v>2394</v>
      </c>
      <c r="F408" s="6" t="n">
        <v>33127</v>
      </c>
      <c r="G408" s="1" t="n">
        <v>202</v>
      </c>
      <c r="H408" s="2" t="s">
        <v>2392</v>
      </c>
      <c r="I408" s="2" t="s">
        <v>927</v>
      </c>
      <c r="J408" s="2" t="s">
        <v>1850</v>
      </c>
      <c r="K408" s="2" t="s">
        <v>1754</v>
      </c>
      <c r="L408" s="2" t="s">
        <v>1750</v>
      </c>
      <c r="M408" s="6" t="n">
        <v>44769</v>
      </c>
      <c r="N408" s="2" t="s">
        <v>1810</v>
      </c>
      <c r="O408" s="2" t="s">
        <v>1749</v>
      </c>
    </row>
    <row r="409" customFormat="false" ht="18.7" hidden="false" customHeight="true" outlineLevel="0" collapsed="false">
      <c r="A409" s="1" t="n">
        <v>408</v>
      </c>
      <c r="B409" s="2" t="s">
        <v>2395</v>
      </c>
      <c r="C409" s="6" t="n">
        <v>44791</v>
      </c>
      <c r="D409" s="1" t="n">
        <v>2022</v>
      </c>
      <c r="E409" s="2" t="s">
        <v>2394</v>
      </c>
      <c r="F409" s="6" t="n">
        <v>33127</v>
      </c>
      <c r="G409" s="1" t="n">
        <v>202</v>
      </c>
      <c r="H409" s="2" t="s">
        <v>2392</v>
      </c>
      <c r="I409" s="2" t="s">
        <v>927</v>
      </c>
      <c r="J409" s="2" t="s">
        <v>1757</v>
      </c>
      <c r="K409" s="2" t="s">
        <v>1778</v>
      </c>
      <c r="L409" s="2" t="s">
        <v>1779</v>
      </c>
      <c r="M409" s="6" t="n">
        <v>44692</v>
      </c>
      <c r="N409" s="2" t="s">
        <v>1758</v>
      </c>
      <c r="O409" s="2" t="s">
        <v>1749</v>
      </c>
    </row>
    <row r="410" customFormat="false" ht="18.7" hidden="false" customHeight="true" outlineLevel="0" collapsed="false">
      <c r="A410" s="1" t="n">
        <v>409</v>
      </c>
      <c r="B410" s="2" t="s">
        <v>2396</v>
      </c>
      <c r="C410" s="6" t="n">
        <v>44887</v>
      </c>
      <c r="D410" s="1" t="n">
        <v>2022</v>
      </c>
      <c r="E410" s="2" t="s">
        <v>2391</v>
      </c>
      <c r="F410" s="6" t="n">
        <v>33127</v>
      </c>
      <c r="G410" s="1" t="n">
        <v>202</v>
      </c>
      <c r="H410" s="2" t="s">
        <v>2392</v>
      </c>
      <c r="I410" s="2" t="s">
        <v>927</v>
      </c>
      <c r="J410" s="2" t="s">
        <v>1757</v>
      </c>
      <c r="K410" s="2" t="s">
        <v>1778</v>
      </c>
      <c r="L410" s="2" t="s">
        <v>1779</v>
      </c>
      <c r="M410" s="6" t="n">
        <v>44883</v>
      </c>
      <c r="N410" s="2" t="s">
        <v>1758</v>
      </c>
      <c r="O410" s="2" t="s">
        <v>1766</v>
      </c>
      <c r="Q410" s="2" t="s">
        <v>1774</v>
      </c>
      <c r="R410" s="6" t="n">
        <v>44883</v>
      </c>
      <c r="S410" s="2" t="s">
        <v>1766</v>
      </c>
    </row>
    <row r="411" customFormat="false" ht="18.7" hidden="false" customHeight="true" outlineLevel="0" collapsed="false">
      <c r="A411" s="1" t="n">
        <v>410</v>
      </c>
      <c r="B411" s="2" t="s">
        <v>1643</v>
      </c>
      <c r="C411" s="6" t="n">
        <v>45771</v>
      </c>
      <c r="D411" s="1" t="n">
        <v>2025</v>
      </c>
      <c r="E411" s="2" t="s">
        <v>1644</v>
      </c>
      <c r="F411" s="6" t="n">
        <v>37914</v>
      </c>
      <c r="G411" s="1" t="n">
        <v>203</v>
      </c>
      <c r="H411" s="2" t="s">
        <v>1646</v>
      </c>
      <c r="I411" s="2" t="s">
        <v>917</v>
      </c>
      <c r="J411" s="2" t="s">
        <v>1823</v>
      </c>
      <c r="K411" s="2" t="s">
        <v>2082</v>
      </c>
      <c r="L411" s="2" t="s">
        <v>2083</v>
      </c>
      <c r="M411" s="6" t="n">
        <v>45745</v>
      </c>
      <c r="O411" s="2" t="s">
        <v>1749</v>
      </c>
      <c r="Q411" s="2" t="s">
        <v>2083</v>
      </c>
      <c r="R411" s="6" t="n">
        <v>45745</v>
      </c>
      <c r="S411" s="2" t="s">
        <v>1749</v>
      </c>
      <c r="T411" s="2" t="s">
        <v>1779</v>
      </c>
      <c r="U411" s="6" t="n">
        <v>45745</v>
      </c>
      <c r="V411" s="2" t="s">
        <v>1749</v>
      </c>
      <c r="W411" s="2" t="s">
        <v>1779</v>
      </c>
      <c r="X411" s="6" t="n">
        <v>45745</v>
      </c>
      <c r="Y411" s="2" t="s">
        <v>1749</v>
      </c>
    </row>
    <row r="412" customFormat="false" ht="18.7" hidden="false" customHeight="true" outlineLevel="0" collapsed="false">
      <c r="A412" s="1" t="n">
        <v>411</v>
      </c>
      <c r="B412" s="2" t="s">
        <v>2397</v>
      </c>
      <c r="C412" s="6" t="n">
        <v>44063</v>
      </c>
      <c r="D412" s="1" t="n">
        <v>2020</v>
      </c>
      <c r="E412" s="2" t="s">
        <v>2398</v>
      </c>
      <c r="F412" s="6" t="n">
        <v>33056</v>
      </c>
      <c r="G412" s="1" t="n">
        <v>211</v>
      </c>
      <c r="H412" s="2" t="s">
        <v>2399</v>
      </c>
      <c r="I412" s="2" t="s">
        <v>927</v>
      </c>
      <c r="J412" s="2" t="s">
        <v>1757</v>
      </c>
      <c r="K412" s="2" t="s">
        <v>2400</v>
      </c>
      <c r="L412" s="2" t="s">
        <v>2142</v>
      </c>
      <c r="M412" s="6" t="n">
        <v>43901</v>
      </c>
      <c r="N412" s="2" t="s">
        <v>1758</v>
      </c>
      <c r="O412" s="2" t="s">
        <v>1766</v>
      </c>
    </row>
    <row r="413" customFormat="false" ht="18.7" hidden="false" customHeight="true" outlineLevel="0" collapsed="false">
      <c r="A413" s="1" t="n">
        <v>412</v>
      </c>
      <c r="B413" s="2" t="s">
        <v>2401</v>
      </c>
      <c r="C413" s="6" t="n">
        <v>44063</v>
      </c>
      <c r="D413" s="1" t="n">
        <v>2020</v>
      </c>
      <c r="E413" s="2" t="s">
        <v>2398</v>
      </c>
      <c r="F413" s="6" t="n">
        <v>33056</v>
      </c>
      <c r="G413" s="1" t="n">
        <v>211</v>
      </c>
      <c r="H413" s="2" t="s">
        <v>2399</v>
      </c>
      <c r="I413" s="2" t="s">
        <v>927</v>
      </c>
      <c r="J413" s="2" t="s">
        <v>1757</v>
      </c>
      <c r="K413" s="2" t="s">
        <v>2400</v>
      </c>
      <c r="L413" s="2" t="s">
        <v>2142</v>
      </c>
      <c r="M413" s="6" t="n">
        <v>43865</v>
      </c>
      <c r="N413" s="2" t="s">
        <v>1758</v>
      </c>
      <c r="O413" s="2" t="s">
        <v>1766</v>
      </c>
    </row>
    <row r="414" customFormat="false" ht="18.7" hidden="false" customHeight="true" outlineLevel="0" collapsed="false">
      <c r="A414" s="1" t="n">
        <v>413</v>
      </c>
      <c r="B414" s="2" t="s">
        <v>2402</v>
      </c>
      <c r="C414" s="6" t="n">
        <v>44781</v>
      </c>
      <c r="D414" s="1" t="n">
        <v>2022</v>
      </c>
      <c r="E414" s="2" t="s">
        <v>2403</v>
      </c>
      <c r="F414" s="6" t="n">
        <v>33056</v>
      </c>
      <c r="G414" s="1" t="n">
        <v>211</v>
      </c>
      <c r="H414" s="2" t="s">
        <v>2399</v>
      </c>
      <c r="I414" s="2" t="s">
        <v>927</v>
      </c>
      <c r="J414" s="2" t="s">
        <v>1757</v>
      </c>
      <c r="K414" s="2" t="s">
        <v>1754</v>
      </c>
      <c r="L414" s="2" t="s">
        <v>1750</v>
      </c>
      <c r="M414" s="6" t="n">
        <v>44779</v>
      </c>
      <c r="N414" s="2" t="s">
        <v>1758</v>
      </c>
      <c r="O414" s="2" t="s">
        <v>1749</v>
      </c>
    </row>
    <row r="415" customFormat="false" ht="18.7" hidden="false" customHeight="true" outlineLevel="0" collapsed="false">
      <c r="A415" s="1" t="n">
        <v>414</v>
      </c>
      <c r="B415" s="2" t="s">
        <v>2404</v>
      </c>
      <c r="C415" s="6" t="n">
        <v>44813</v>
      </c>
      <c r="D415" s="1" t="n">
        <v>2022</v>
      </c>
      <c r="E415" s="2" t="s">
        <v>2403</v>
      </c>
      <c r="F415" s="6" t="n">
        <v>33056</v>
      </c>
      <c r="G415" s="1" t="n">
        <v>211</v>
      </c>
      <c r="H415" s="2" t="s">
        <v>2399</v>
      </c>
      <c r="I415" s="2" t="s">
        <v>927</v>
      </c>
      <c r="J415" s="2" t="s">
        <v>1850</v>
      </c>
      <c r="K415" s="2" t="s">
        <v>1778</v>
      </c>
      <c r="L415" s="2" t="s">
        <v>1779</v>
      </c>
      <c r="M415" s="6" t="n">
        <v>44812</v>
      </c>
      <c r="N415" s="2" t="s">
        <v>1775</v>
      </c>
      <c r="P415" s="2" t="s">
        <v>1776</v>
      </c>
    </row>
    <row r="416" customFormat="false" ht="18.7" hidden="false" customHeight="true" outlineLevel="0" collapsed="false">
      <c r="A416" s="1" t="n">
        <v>415</v>
      </c>
      <c r="B416" s="2" t="s">
        <v>932</v>
      </c>
      <c r="C416" s="6" t="n">
        <v>43577</v>
      </c>
      <c r="D416" s="1" t="n">
        <v>2019</v>
      </c>
      <c r="E416" s="2" t="s">
        <v>933</v>
      </c>
      <c r="F416" s="6" t="n">
        <v>30308</v>
      </c>
      <c r="G416" s="1" t="n">
        <v>215</v>
      </c>
      <c r="H416" s="2" t="s">
        <v>937</v>
      </c>
      <c r="I416" s="2" t="s">
        <v>2195</v>
      </c>
      <c r="J416" s="2" t="s">
        <v>1757</v>
      </c>
      <c r="K416" s="2" t="s">
        <v>1754</v>
      </c>
      <c r="L416" s="2" t="s">
        <v>1750</v>
      </c>
      <c r="M416" s="6" t="n">
        <v>43469</v>
      </c>
      <c r="N416" s="2" t="s">
        <v>1758</v>
      </c>
      <c r="O416" s="2" t="s">
        <v>1749</v>
      </c>
    </row>
    <row r="417" customFormat="false" ht="18.7" hidden="false" customHeight="true" outlineLevel="0" collapsed="false">
      <c r="A417" s="1" t="n">
        <v>416</v>
      </c>
      <c r="B417" s="2" t="s">
        <v>2405</v>
      </c>
      <c r="C417" s="6" t="n">
        <v>43871</v>
      </c>
      <c r="D417" s="1" t="n">
        <v>2020</v>
      </c>
      <c r="E417" s="2" t="s">
        <v>1007</v>
      </c>
      <c r="F417" s="6" t="n">
        <v>30308</v>
      </c>
      <c r="G417" s="1" t="n">
        <v>215</v>
      </c>
      <c r="H417" s="2" t="s">
        <v>937</v>
      </c>
      <c r="J417" s="2" t="s">
        <v>1757</v>
      </c>
      <c r="K417" s="2" t="s">
        <v>1782</v>
      </c>
      <c r="L417" s="2" t="s">
        <v>1783</v>
      </c>
      <c r="M417" s="6" t="n">
        <v>43869</v>
      </c>
      <c r="N417" s="2" t="s">
        <v>1758</v>
      </c>
      <c r="O417" s="2" t="s">
        <v>1784</v>
      </c>
      <c r="Q417" s="2" t="s">
        <v>2166</v>
      </c>
      <c r="R417" s="6" t="n">
        <v>43869</v>
      </c>
      <c r="S417" s="2" t="s">
        <v>1766</v>
      </c>
      <c r="T417" s="2" t="s">
        <v>2406</v>
      </c>
      <c r="U417" s="6" t="n">
        <v>43869</v>
      </c>
      <c r="V417" s="2" t="s">
        <v>1766</v>
      </c>
      <c r="W417" s="2" t="s">
        <v>1854</v>
      </c>
      <c r="X417" s="6" t="n">
        <v>43869</v>
      </c>
      <c r="Y417" s="2" t="s">
        <v>1855</v>
      </c>
    </row>
    <row r="418" customFormat="false" ht="18.7" hidden="false" customHeight="true" outlineLevel="0" collapsed="false">
      <c r="A418" s="1" t="n">
        <v>417</v>
      </c>
      <c r="B418" s="2" t="s">
        <v>1006</v>
      </c>
      <c r="C418" s="6" t="n">
        <v>43918</v>
      </c>
      <c r="D418" s="1" t="n">
        <v>2020</v>
      </c>
      <c r="E418" s="2" t="s">
        <v>1007</v>
      </c>
      <c r="F418" s="6" t="n">
        <v>30308</v>
      </c>
      <c r="G418" s="1" t="n">
        <v>215</v>
      </c>
      <c r="H418" s="2" t="s">
        <v>937</v>
      </c>
      <c r="I418" s="2" t="s">
        <v>2195</v>
      </c>
      <c r="J418" s="2" t="s">
        <v>1757</v>
      </c>
      <c r="K418" s="2" t="s">
        <v>1778</v>
      </c>
      <c r="L418" s="2" t="s">
        <v>1779</v>
      </c>
      <c r="M418" s="6" t="n">
        <v>43918</v>
      </c>
      <c r="N418" s="2" t="s">
        <v>1758</v>
      </c>
      <c r="O418" s="2" t="s">
        <v>1766</v>
      </c>
      <c r="Q418" s="2" t="s">
        <v>1829</v>
      </c>
      <c r="R418" s="6" t="n">
        <v>43918</v>
      </c>
      <c r="S418" s="2" t="s">
        <v>1766</v>
      </c>
    </row>
    <row r="419" customFormat="false" ht="18.7" hidden="false" customHeight="true" outlineLevel="0" collapsed="false">
      <c r="A419" s="1" t="n">
        <v>418</v>
      </c>
      <c r="B419" s="2" t="s">
        <v>938</v>
      </c>
      <c r="C419" s="6" t="n">
        <v>44532</v>
      </c>
      <c r="D419" s="1" t="n">
        <v>2021</v>
      </c>
      <c r="E419" s="2" t="s">
        <v>933</v>
      </c>
      <c r="F419" s="6" t="n">
        <v>30308</v>
      </c>
      <c r="G419" s="1" t="n">
        <v>215</v>
      </c>
      <c r="H419" s="2" t="s">
        <v>937</v>
      </c>
      <c r="I419" s="2" t="s">
        <v>2195</v>
      </c>
      <c r="J419" s="2" t="s">
        <v>1757</v>
      </c>
      <c r="K419" s="2" t="s">
        <v>1787</v>
      </c>
      <c r="L419" s="2" t="s">
        <v>1788</v>
      </c>
      <c r="M419" s="6" t="n">
        <v>44530</v>
      </c>
      <c r="N419" s="2" t="s">
        <v>1775</v>
      </c>
      <c r="P419" s="2" t="s">
        <v>2023</v>
      </c>
      <c r="Q419" s="2" t="s">
        <v>1750</v>
      </c>
      <c r="R419" s="6" t="n">
        <v>44530</v>
      </c>
      <c r="S419" s="2" t="s">
        <v>1749</v>
      </c>
    </row>
    <row r="420" customFormat="false" ht="18.7" hidden="false" customHeight="true" outlineLevel="0" collapsed="false">
      <c r="A420" s="1" t="n">
        <v>419</v>
      </c>
      <c r="B420" s="2" t="s">
        <v>2407</v>
      </c>
      <c r="C420" s="6" t="n">
        <v>45134</v>
      </c>
      <c r="D420" s="1" t="n">
        <v>2023</v>
      </c>
      <c r="E420" s="2" t="s">
        <v>2408</v>
      </c>
      <c r="F420" s="6" t="n">
        <v>26835</v>
      </c>
      <c r="G420" s="1" t="n">
        <v>220</v>
      </c>
      <c r="H420" s="2" t="s">
        <v>2409</v>
      </c>
      <c r="I420" s="2" t="s">
        <v>939</v>
      </c>
      <c r="J420" s="2" t="s">
        <v>1757</v>
      </c>
      <c r="K420" s="2" t="s">
        <v>2082</v>
      </c>
      <c r="L420" s="2" t="s">
        <v>2083</v>
      </c>
      <c r="M420" s="6" t="n">
        <v>45132</v>
      </c>
      <c r="N420" s="2" t="s">
        <v>1775</v>
      </c>
      <c r="P420" s="2" t="s">
        <v>1776</v>
      </c>
    </row>
    <row r="421" customFormat="false" ht="18.7" hidden="false" customHeight="true" outlineLevel="0" collapsed="false">
      <c r="A421" s="1" t="n">
        <v>420</v>
      </c>
      <c r="B421" s="2" t="s">
        <v>2410</v>
      </c>
      <c r="C421" s="6" t="n">
        <v>45422</v>
      </c>
      <c r="D421" s="1" t="n">
        <v>2024</v>
      </c>
      <c r="E421" s="2" t="s">
        <v>2408</v>
      </c>
      <c r="F421" s="6" t="n">
        <v>26835</v>
      </c>
      <c r="G421" s="1" t="n">
        <v>220</v>
      </c>
      <c r="H421" s="2" t="s">
        <v>2409</v>
      </c>
      <c r="I421" s="2" t="s">
        <v>939</v>
      </c>
      <c r="J421" s="2" t="s">
        <v>1757</v>
      </c>
      <c r="K421" s="2" t="s">
        <v>1787</v>
      </c>
      <c r="L421" s="2" t="s">
        <v>1788</v>
      </c>
      <c r="M421" s="6" t="n">
        <v>45420</v>
      </c>
      <c r="N421" s="2" t="s">
        <v>1775</v>
      </c>
      <c r="P421" s="2" t="s">
        <v>1776</v>
      </c>
    </row>
    <row r="422" customFormat="false" ht="18.7" hidden="false" customHeight="true" outlineLevel="0" collapsed="false">
      <c r="A422" s="1" t="n">
        <v>421</v>
      </c>
      <c r="B422" s="2" t="s">
        <v>2411</v>
      </c>
      <c r="C422" s="6" t="n">
        <v>45670</v>
      </c>
      <c r="D422" s="1" t="n">
        <v>2025</v>
      </c>
      <c r="E422" s="2" t="s">
        <v>2408</v>
      </c>
      <c r="F422" s="6" t="n">
        <v>26835</v>
      </c>
      <c r="G422" s="1" t="n">
        <v>220</v>
      </c>
      <c r="H422" s="2" t="s">
        <v>2409</v>
      </c>
      <c r="I422" s="2" t="s">
        <v>2195</v>
      </c>
      <c r="J422" s="2" t="s">
        <v>1757</v>
      </c>
      <c r="K422" s="2" t="s">
        <v>1773</v>
      </c>
      <c r="L422" s="2" t="s">
        <v>1774</v>
      </c>
      <c r="M422" s="6" t="n">
        <v>45669</v>
      </c>
      <c r="N422" s="2" t="s">
        <v>1758</v>
      </c>
      <c r="O422" s="2" t="s">
        <v>1749</v>
      </c>
    </row>
    <row r="423" customFormat="false" ht="18.7" hidden="false" customHeight="true" outlineLevel="0" collapsed="false">
      <c r="A423" s="1" t="n">
        <v>422</v>
      </c>
      <c r="B423" s="2" t="s">
        <v>2412</v>
      </c>
      <c r="C423" s="6" t="n">
        <v>45708</v>
      </c>
      <c r="D423" s="1" t="n">
        <v>2025</v>
      </c>
      <c r="E423" s="2" t="s">
        <v>2408</v>
      </c>
      <c r="F423" s="6" t="n">
        <v>26835</v>
      </c>
      <c r="G423" s="1" t="n">
        <v>220</v>
      </c>
      <c r="H423" s="2" t="s">
        <v>2409</v>
      </c>
      <c r="J423" s="2" t="s">
        <v>1757</v>
      </c>
      <c r="K423" s="2" t="s">
        <v>2343</v>
      </c>
      <c r="L423" s="2" t="s">
        <v>2131</v>
      </c>
      <c r="M423" s="6" t="n">
        <v>45669</v>
      </c>
      <c r="N423" s="2" t="s">
        <v>1758</v>
      </c>
      <c r="O423" s="2" t="s">
        <v>1784</v>
      </c>
      <c r="Q423" s="2" t="s">
        <v>1783</v>
      </c>
      <c r="R423" s="6" t="n">
        <v>45669</v>
      </c>
      <c r="S423" s="2" t="s">
        <v>1784</v>
      </c>
    </row>
    <row r="424" customFormat="false" ht="18.7" hidden="false" customHeight="true" outlineLevel="0" collapsed="false">
      <c r="A424" s="1" t="n">
        <v>423</v>
      </c>
      <c r="B424" s="2" t="s">
        <v>2413</v>
      </c>
      <c r="C424" s="6" t="n">
        <v>44145</v>
      </c>
      <c r="D424" s="1" t="n">
        <v>2020</v>
      </c>
      <c r="E424" s="2" t="s">
        <v>2414</v>
      </c>
      <c r="F424" s="6" t="n">
        <v>36862</v>
      </c>
      <c r="G424" s="1" t="n">
        <v>222</v>
      </c>
      <c r="H424" s="2" t="s">
        <v>2415</v>
      </c>
      <c r="I424" s="2" t="s">
        <v>1957</v>
      </c>
      <c r="J424" s="2" t="s">
        <v>1757</v>
      </c>
      <c r="K424" s="2" t="s">
        <v>2180</v>
      </c>
      <c r="L424" s="2" t="s">
        <v>2181</v>
      </c>
      <c r="M424" s="6" t="n">
        <v>44145</v>
      </c>
      <c r="N424" s="2" t="s">
        <v>1775</v>
      </c>
      <c r="P424" s="2" t="s">
        <v>1971</v>
      </c>
    </row>
    <row r="425" customFormat="false" ht="18.7" hidden="false" customHeight="true" outlineLevel="0" collapsed="false">
      <c r="A425" s="1" t="n">
        <v>424</v>
      </c>
      <c r="B425" s="2" t="s">
        <v>2416</v>
      </c>
      <c r="C425" s="6" t="n">
        <v>44328</v>
      </c>
      <c r="D425" s="1" t="n">
        <v>2021</v>
      </c>
      <c r="E425" s="2" t="s">
        <v>2414</v>
      </c>
      <c r="F425" s="6" t="n">
        <v>36862</v>
      </c>
      <c r="G425" s="1" t="n">
        <v>222</v>
      </c>
      <c r="H425" s="2" t="s">
        <v>2415</v>
      </c>
      <c r="I425" s="2" t="s">
        <v>1957</v>
      </c>
      <c r="J425" s="2" t="s">
        <v>1757</v>
      </c>
      <c r="K425" s="2" t="s">
        <v>1778</v>
      </c>
      <c r="L425" s="2" t="s">
        <v>1779</v>
      </c>
      <c r="M425" s="6" t="n">
        <v>44328</v>
      </c>
      <c r="N425" s="2" t="s">
        <v>1758</v>
      </c>
      <c r="O425" s="2" t="s">
        <v>1766</v>
      </c>
      <c r="Q425" s="2" t="s">
        <v>2417</v>
      </c>
      <c r="R425" s="6" t="n">
        <v>44328</v>
      </c>
      <c r="S425" s="2" t="s">
        <v>1766</v>
      </c>
    </row>
    <row r="426" customFormat="false" ht="18.7" hidden="false" customHeight="true" outlineLevel="0" collapsed="false">
      <c r="A426" s="1" t="n">
        <v>425</v>
      </c>
      <c r="B426" s="2" t="s">
        <v>2418</v>
      </c>
      <c r="C426" s="6" t="n">
        <v>44516</v>
      </c>
      <c r="D426" s="1" t="n">
        <v>2021</v>
      </c>
      <c r="E426" s="2" t="s">
        <v>2414</v>
      </c>
      <c r="F426" s="6" t="n">
        <v>36862</v>
      </c>
      <c r="G426" s="1" t="n">
        <v>222</v>
      </c>
      <c r="H426" s="2" t="s">
        <v>2415</v>
      </c>
      <c r="I426" s="2" t="s">
        <v>1957</v>
      </c>
      <c r="J426" s="2" t="s">
        <v>1757</v>
      </c>
      <c r="K426" s="2" t="s">
        <v>2419</v>
      </c>
      <c r="L426" s="2" t="s">
        <v>1837</v>
      </c>
      <c r="M426" s="6" t="n">
        <v>44486</v>
      </c>
      <c r="N426" s="2" t="s">
        <v>1758</v>
      </c>
      <c r="O426" s="2" t="s">
        <v>1784</v>
      </c>
      <c r="Q426" s="2" t="s">
        <v>1779</v>
      </c>
      <c r="R426" s="6" t="n">
        <v>44486</v>
      </c>
    </row>
    <row r="427" customFormat="false" ht="18.7" hidden="false" customHeight="true" outlineLevel="0" collapsed="false">
      <c r="A427" s="1" t="n">
        <v>426</v>
      </c>
      <c r="B427" s="2" t="s">
        <v>2420</v>
      </c>
      <c r="C427" s="6" t="n">
        <v>44749</v>
      </c>
      <c r="D427" s="1" t="n">
        <v>2022</v>
      </c>
      <c r="E427" s="2" t="s">
        <v>2414</v>
      </c>
      <c r="F427" s="6" t="n">
        <v>36862</v>
      </c>
      <c r="G427" s="1" t="n">
        <v>222</v>
      </c>
      <c r="H427" s="2" t="s">
        <v>2415</v>
      </c>
      <c r="I427" s="2" t="s">
        <v>1957</v>
      </c>
      <c r="J427" s="2" t="s">
        <v>1757</v>
      </c>
      <c r="K427" s="2" t="s">
        <v>1769</v>
      </c>
      <c r="L427" s="2" t="s">
        <v>1770</v>
      </c>
      <c r="M427" s="6" t="n">
        <v>44446</v>
      </c>
      <c r="N427" s="2" t="s">
        <v>1775</v>
      </c>
      <c r="P427" s="2" t="s">
        <v>1776</v>
      </c>
    </row>
    <row r="428" customFormat="false" ht="18.7" hidden="false" customHeight="true" outlineLevel="0" collapsed="false">
      <c r="A428" s="1" t="n">
        <v>427</v>
      </c>
      <c r="B428" s="2" t="s">
        <v>2421</v>
      </c>
      <c r="C428" s="6" t="n">
        <v>44893</v>
      </c>
      <c r="D428" s="1" t="n">
        <v>2022</v>
      </c>
      <c r="E428" s="2" t="s">
        <v>2422</v>
      </c>
      <c r="F428" s="6" t="n">
        <v>35552</v>
      </c>
      <c r="G428" s="1" t="n">
        <v>236</v>
      </c>
      <c r="H428" s="2" t="s">
        <v>2423</v>
      </c>
      <c r="I428" s="2" t="s">
        <v>1804</v>
      </c>
      <c r="J428" s="2" t="s">
        <v>1757</v>
      </c>
      <c r="K428" s="2" t="s">
        <v>2424</v>
      </c>
      <c r="L428" s="2" t="s">
        <v>1750</v>
      </c>
      <c r="M428" s="6" t="n">
        <v>44892</v>
      </c>
      <c r="N428" s="2" t="s">
        <v>1758</v>
      </c>
      <c r="O428" s="2" t="s">
        <v>1784</v>
      </c>
    </row>
    <row r="429" customFormat="false" ht="18.7" hidden="false" customHeight="true" outlineLevel="0" collapsed="false">
      <c r="A429" s="1" t="n">
        <v>428</v>
      </c>
      <c r="B429" s="2" t="s">
        <v>2425</v>
      </c>
      <c r="C429" s="6" t="n">
        <v>45065</v>
      </c>
      <c r="D429" s="1" t="n">
        <v>2023</v>
      </c>
      <c r="E429" s="2" t="s">
        <v>2426</v>
      </c>
      <c r="F429" s="6" t="n">
        <v>35552</v>
      </c>
      <c r="G429" s="1" t="n">
        <v>236</v>
      </c>
      <c r="H429" s="2" t="s">
        <v>2423</v>
      </c>
      <c r="I429" s="2" t="s">
        <v>1804</v>
      </c>
      <c r="J429" s="2" t="s">
        <v>1757</v>
      </c>
      <c r="K429" s="2" t="s">
        <v>1754</v>
      </c>
      <c r="L429" s="2" t="s">
        <v>1750</v>
      </c>
      <c r="M429" s="6" t="n">
        <v>45063</v>
      </c>
      <c r="N429" s="2" t="s">
        <v>1758</v>
      </c>
      <c r="O429" s="2" t="s">
        <v>1749</v>
      </c>
      <c r="Q429" s="2" t="s">
        <v>1750</v>
      </c>
      <c r="R429" s="6" t="n">
        <v>45063</v>
      </c>
      <c r="S429" s="2" t="s">
        <v>1749</v>
      </c>
    </row>
    <row r="430" customFormat="false" ht="18.7" hidden="false" customHeight="true" outlineLevel="0" collapsed="false">
      <c r="A430" s="1" t="n">
        <v>429</v>
      </c>
      <c r="B430" s="2" t="s">
        <v>2427</v>
      </c>
      <c r="C430" s="6" t="n">
        <v>45152</v>
      </c>
      <c r="D430" s="1" t="n">
        <v>2023</v>
      </c>
      <c r="E430" s="2" t="s">
        <v>2426</v>
      </c>
      <c r="F430" s="6" t="n">
        <v>35552</v>
      </c>
      <c r="G430" s="1" t="n">
        <v>236</v>
      </c>
      <c r="H430" s="2" t="s">
        <v>2423</v>
      </c>
      <c r="I430" s="2" t="s">
        <v>1804</v>
      </c>
      <c r="J430" s="2" t="s">
        <v>1757</v>
      </c>
      <c r="K430" s="2" t="s">
        <v>1759</v>
      </c>
      <c r="L430" s="2" t="s">
        <v>1750</v>
      </c>
      <c r="M430" s="6" t="n">
        <v>45151</v>
      </c>
      <c r="N430" s="2" t="s">
        <v>1758</v>
      </c>
      <c r="O430" s="2" t="s">
        <v>1749</v>
      </c>
    </row>
    <row r="431" customFormat="false" ht="18.7" hidden="false" customHeight="true" outlineLevel="0" collapsed="false">
      <c r="A431" s="1" t="n">
        <v>430</v>
      </c>
      <c r="B431" s="2" t="s">
        <v>2428</v>
      </c>
      <c r="C431" s="6" t="n">
        <v>45187</v>
      </c>
      <c r="D431" s="1" t="n">
        <v>2023</v>
      </c>
      <c r="E431" s="2" t="s">
        <v>2426</v>
      </c>
      <c r="F431" s="6" t="n">
        <v>35552</v>
      </c>
      <c r="G431" s="1" t="n">
        <v>236</v>
      </c>
      <c r="H431" s="2" t="s">
        <v>2423</v>
      </c>
      <c r="I431" s="2" t="s">
        <v>1804</v>
      </c>
      <c r="J431" s="2" t="s">
        <v>1757</v>
      </c>
      <c r="K431" s="2" t="s">
        <v>1754</v>
      </c>
      <c r="L431" s="2" t="s">
        <v>1750</v>
      </c>
      <c r="M431" s="6" t="n">
        <v>44741</v>
      </c>
      <c r="N431" s="2" t="s">
        <v>1758</v>
      </c>
      <c r="O431" s="2" t="s">
        <v>1749</v>
      </c>
      <c r="Q431" s="2" t="s">
        <v>1828</v>
      </c>
      <c r="R431" s="6" t="n">
        <v>44741</v>
      </c>
      <c r="T431" s="2" t="s">
        <v>1988</v>
      </c>
      <c r="U431" s="6" t="n">
        <v>44741</v>
      </c>
      <c r="V431" s="2" t="s">
        <v>1766</v>
      </c>
    </row>
    <row r="432" customFormat="false" ht="18.7" hidden="false" customHeight="true" outlineLevel="0" collapsed="false">
      <c r="A432" s="1" t="n">
        <v>431</v>
      </c>
      <c r="B432" s="8" t="s">
        <v>1430</v>
      </c>
      <c r="C432" s="9" t="n">
        <v>45188</v>
      </c>
      <c r="D432" s="10" t="n">
        <v>2023</v>
      </c>
      <c r="E432" s="8" t="s">
        <v>1431</v>
      </c>
      <c r="F432" s="9" t="n">
        <v>35426</v>
      </c>
      <c r="G432" s="1" t="n">
        <v>237</v>
      </c>
      <c r="H432" s="8" t="s">
        <v>1434</v>
      </c>
      <c r="I432" s="8" t="s">
        <v>927</v>
      </c>
      <c r="J432" s="8" t="s">
        <v>1746</v>
      </c>
      <c r="K432" s="2" t="s">
        <v>1778</v>
      </c>
      <c r="L432" s="2" t="s">
        <v>1779</v>
      </c>
      <c r="M432" s="6" t="n">
        <v>45064</v>
      </c>
      <c r="O432" s="2" t="s">
        <v>1749</v>
      </c>
    </row>
    <row r="433" customFormat="false" ht="18.7" hidden="false" customHeight="true" outlineLevel="0" collapsed="false">
      <c r="A433" s="1" t="n">
        <v>432</v>
      </c>
      <c r="B433" s="2" t="s">
        <v>1435</v>
      </c>
      <c r="C433" s="6" t="n">
        <v>45189</v>
      </c>
      <c r="D433" s="1" t="n">
        <v>2023</v>
      </c>
      <c r="E433" s="2" t="s">
        <v>1431</v>
      </c>
      <c r="F433" s="6" t="n">
        <v>35426</v>
      </c>
      <c r="G433" s="1" t="n">
        <v>237</v>
      </c>
      <c r="H433" s="2" t="s">
        <v>1434</v>
      </c>
      <c r="I433" s="2" t="s">
        <v>927</v>
      </c>
      <c r="J433" s="2" t="s">
        <v>1746</v>
      </c>
      <c r="K433" s="2" t="s">
        <v>1778</v>
      </c>
      <c r="L433" s="2" t="s">
        <v>1779</v>
      </c>
      <c r="M433" s="6" t="n">
        <v>45048</v>
      </c>
      <c r="O433" s="2" t="s">
        <v>1749</v>
      </c>
    </row>
    <row r="434" customFormat="false" ht="18.7" hidden="false" customHeight="true" outlineLevel="0" collapsed="false">
      <c r="A434" s="1" t="n">
        <v>433</v>
      </c>
      <c r="B434" s="2" t="s">
        <v>1436</v>
      </c>
      <c r="C434" s="6" t="n">
        <v>45190</v>
      </c>
      <c r="D434" s="1" t="n">
        <v>2023</v>
      </c>
      <c r="E434" s="2" t="s">
        <v>1431</v>
      </c>
      <c r="F434" s="6" t="n">
        <v>35426</v>
      </c>
      <c r="G434" s="1" t="n">
        <v>237</v>
      </c>
      <c r="H434" s="2" t="s">
        <v>1434</v>
      </c>
      <c r="I434" s="2" t="s">
        <v>927</v>
      </c>
      <c r="J434" s="2" t="s">
        <v>1746</v>
      </c>
      <c r="K434" s="2" t="s">
        <v>1778</v>
      </c>
      <c r="L434" s="2" t="s">
        <v>1779</v>
      </c>
      <c r="M434" s="6" t="n">
        <v>45049</v>
      </c>
      <c r="O434" s="2" t="s">
        <v>1749</v>
      </c>
    </row>
    <row r="435" customFormat="false" ht="18.7" hidden="false" customHeight="true" outlineLevel="0" collapsed="false">
      <c r="A435" s="1" t="n">
        <v>434</v>
      </c>
      <c r="B435" s="2" t="s">
        <v>1437</v>
      </c>
      <c r="C435" s="6" t="n">
        <v>45191</v>
      </c>
      <c r="D435" s="1" t="n">
        <v>2023</v>
      </c>
      <c r="E435" s="2" t="s">
        <v>1431</v>
      </c>
      <c r="F435" s="6" t="n">
        <v>35426</v>
      </c>
      <c r="G435" s="1" t="n">
        <v>237</v>
      </c>
      <c r="H435" s="2" t="s">
        <v>1434</v>
      </c>
      <c r="I435" s="2" t="s">
        <v>927</v>
      </c>
      <c r="J435" s="2" t="s">
        <v>1746</v>
      </c>
      <c r="K435" s="2" t="s">
        <v>1778</v>
      </c>
      <c r="L435" s="2" t="s">
        <v>1779</v>
      </c>
      <c r="M435" s="6" t="n">
        <v>45007</v>
      </c>
      <c r="O435" s="2" t="s">
        <v>1749</v>
      </c>
    </row>
    <row r="436" customFormat="false" ht="18.7" hidden="false" customHeight="true" outlineLevel="0" collapsed="false">
      <c r="A436" s="1" t="n">
        <v>435</v>
      </c>
      <c r="B436" s="2" t="s">
        <v>2429</v>
      </c>
      <c r="C436" s="6" t="n">
        <v>44069</v>
      </c>
      <c r="D436" s="1" t="n">
        <v>2020</v>
      </c>
      <c r="E436" s="2" t="s">
        <v>2430</v>
      </c>
      <c r="F436" s="6" t="n">
        <v>32460</v>
      </c>
      <c r="G436" s="1" t="n">
        <v>238</v>
      </c>
      <c r="H436" s="2" t="s">
        <v>2431</v>
      </c>
      <c r="I436" s="2" t="s">
        <v>927</v>
      </c>
      <c r="J436" s="2" t="s">
        <v>1757</v>
      </c>
      <c r="K436" s="2" t="s">
        <v>2432</v>
      </c>
      <c r="L436" s="2" t="s">
        <v>1864</v>
      </c>
      <c r="M436" s="6" t="n">
        <v>43806</v>
      </c>
      <c r="N436" s="2" t="s">
        <v>1775</v>
      </c>
      <c r="P436" s="2" t="s">
        <v>1904</v>
      </c>
    </row>
    <row r="437" customFormat="false" ht="18.7" hidden="false" customHeight="true" outlineLevel="0" collapsed="false">
      <c r="A437" s="1" t="n">
        <v>436</v>
      </c>
      <c r="B437" s="2" t="s">
        <v>2433</v>
      </c>
      <c r="C437" s="6" t="n">
        <v>44706</v>
      </c>
      <c r="D437" s="1" t="n">
        <v>2022</v>
      </c>
      <c r="E437" s="2" t="s">
        <v>2430</v>
      </c>
      <c r="F437" s="6" t="n">
        <v>32460</v>
      </c>
      <c r="G437" s="1" t="n">
        <v>238</v>
      </c>
      <c r="H437" s="2" t="s">
        <v>2431</v>
      </c>
      <c r="I437" s="2" t="s">
        <v>927</v>
      </c>
      <c r="J437" s="2" t="s">
        <v>1757</v>
      </c>
      <c r="K437" s="2" t="s">
        <v>1778</v>
      </c>
      <c r="L437" s="2" t="s">
        <v>1779</v>
      </c>
      <c r="M437" s="6" t="n">
        <v>44632</v>
      </c>
      <c r="N437" s="2" t="s">
        <v>1775</v>
      </c>
      <c r="P437" s="2" t="s">
        <v>1904</v>
      </c>
    </row>
    <row r="438" customFormat="false" ht="18.7" hidden="false" customHeight="true" outlineLevel="0" collapsed="false">
      <c r="A438" s="1" t="n">
        <v>437</v>
      </c>
      <c r="B438" s="2" t="s">
        <v>2434</v>
      </c>
      <c r="C438" s="6" t="n">
        <v>44918</v>
      </c>
      <c r="D438" s="1" t="n">
        <v>2022</v>
      </c>
      <c r="E438" s="2" t="s">
        <v>2430</v>
      </c>
      <c r="F438" s="6" t="n">
        <v>32460</v>
      </c>
      <c r="G438" s="1" t="n">
        <v>238</v>
      </c>
      <c r="H438" s="2" t="s">
        <v>2431</v>
      </c>
      <c r="I438" s="2" t="s">
        <v>927</v>
      </c>
      <c r="J438" s="2" t="s">
        <v>1757</v>
      </c>
      <c r="K438" s="2" t="s">
        <v>2435</v>
      </c>
      <c r="L438" s="2" t="s">
        <v>1975</v>
      </c>
      <c r="M438" s="6" t="n">
        <v>44916</v>
      </c>
      <c r="N438" s="2" t="s">
        <v>1758</v>
      </c>
      <c r="O438" s="2" t="s">
        <v>1766</v>
      </c>
      <c r="Q438" s="2" t="n">
        <v>223.235</v>
      </c>
      <c r="R438" s="6" t="n">
        <v>44916</v>
      </c>
      <c r="S438" s="2" t="s">
        <v>1766</v>
      </c>
    </row>
    <row r="439" customFormat="false" ht="18.7" hidden="false" customHeight="true" outlineLevel="0" collapsed="false">
      <c r="A439" s="1" t="n">
        <v>438</v>
      </c>
      <c r="B439" s="2" t="s">
        <v>2436</v>
      </c>
      <c r="C439" s="6" t="n">
        <v>44925</v>
      </c>
      <c r="D439" s="1" t="n">
        <v>2022</v>
      </c>
      <c r="E439" s="2" t="s">
        <v>2430</v>
      </c>
      <c r="F439" s="6" t="n">
        <v>32460</v>
      </c>
      <c r="G439" s="1" t="n">
        <v>238</v>
      </c>
      <c r="H439" s="2" t="s">
        <v>2431</v>
      </c>
      <c r="I439" s="2" t="s">
        <v>927</v>
      </c>
      <c r="J439" s="2" t="s">
        <v>1757</v>
      </c>
      <c r="K439" s="2" t="s">
        <v>1764</v>
      </c>
      <c r="L439" s="2" t="s">
        <v>1765</v>
      </c>
      <c r="M439" s="6" t="n">
        <v>44923</v>
      </c>
      <c r="N439" s="2" t="s">
        <v>1758</v>
      </c>
      <c r="O439" s="2" t="s">
        <v>1766</v>
      </c>
    </row>
    <row r="440" customFormat="false" ht="18.7" hidden="false" customHeight="true" outlineLevel="0" collapsed="false">
      <c r="A440" s="1" t="n">
        <v>439</v>
      </c>
      <c r="B440" s="2" t="s">
        <v>2437</v>
      </c>
      <c r="C440" s="6" t="n">
        <v>43698</v>
      </c>
      <c r="D440" s="1" t="n">
        <v>2019</v>
      </c>
      <c r="E440" s="2" t="s">
        <v>1232</v>
      </c>
      <c r="F440" s="6" t="n">
        <v>34105</v>
      </c>
      <c r="G440" s="1" t="n">
        <v>239</v>
      </c>
      <c r="H440" s="2" t="s">
        <v>1227</v>
      </c>
      <c r="J440" s="2" t="s">
        <v>1757</v>
      </c>
      <c r="K440" s="2" t="s">
        <v>2438</v>
      </c>
      <c r="L440" s="2" t="s">
        <v>2244</v>
      </c>
      <c r="M440" s="6" t="n">
        <v>43697</v>
      </c>
      <c r="N440" s="2" t="s">
        <v>1775</v>
      </c>
      <c r="P440" s="2" t="s">
        <v>1797</v>
      </c>
      <c r="Q440" s="2" t="s">
        <v>2245</v>
      </c>
      <c r="R440" s="6" t="n">
        <v>43697</v>
      </c>
      <c r="S440" s="2" t="s">
        <v>1766</v>
      </c>
    </row>
    <row r="441" customFormat="false" ht="18.7" hidden="false" customHeight="true" outlineLevel="0" collapsed="false">
      <c r="A441" s="1" t="n">
        <v>440</v>
      </c>
      <c r="B441" s="2" t="s">
        <v>1224</v>
      </c>
      <c r="C441" s="6" t="n">
        <v>45097</v>
      </c>
      <c r="D441" s="1" t="n">
        <v>2023</v>
      </c>
      <c r="E441" s="2" t="s">
        <v>1225</v>
      </c>
      <c r="F441" s="6" t="n">
        <v>34105</v>
      </c>
      <c r="G441" s="1" t="n">
        <v>239</v>
      </c>
      <c r="H441" s="2" t="s">
        <v>1227</v>
      </c>
      <c r="I441" s="2" t="s">
        <v>1020</v>
      </c>
      <c r="J441" s="2" t="s">
        <v>1850</v>
      </c>
      <c r="K441" s="2" t="s">
        <v>1787</v>
      </c>
      <c r="L441" s="2" t="s">
        <v>1788</v>
      </c>
      <c r="M441" s="6" t="n">
        <v>45052</v>
      </c>
      <c r="N441" s="2" t="s">
        <v>1775</v>
      </c>
      <c r="P441" s="2" t="s">
        <v>1776</v>
      </c>
    </row>
    <row r="442" customFormat="false" ht="18.7" hidden="false" customHeight="true" outlineLevel="0" collapsed="false">
      <c r="A442" s="1" t="n">
        <v>441</v>
      </c>
      <c r="B442" s="2" t="s">
        <v>1231</v>
      </c>
      <c r="C442" s="6" t="n">
        <v>45282</v>
      </c>
      <c r="D442" s="1" t="n">
        <v>2023</v>
      </c>
      <c r="E442" s="2" t="s">
        <v>1232</v>
      </c>
      <c r="F442" s="6" t="n">
        <v>34105</v>
      </c>
      <c r="G442" s="1" t="n">
        <v>239</v>
      </c>
      <c r="H442" s="2" t="s">
        <v>1227</v>
      </c>
      <c r="I442" s="2" t="s">
        <v>1454</v>
      </c>
      <c r="J442" s="2" t="s">
        <v>1850</v>
      </c>
      <c r="K442" s="2" t="s">
        <v>2082</v>
      </c>
      <c r="L442" s="2" t="s">
        <v>2083</v>
      </c>
      <c r="M442" s="6" t="n">
        <v>45281</v>
      </c>
      <c r="N442" s="2" t="s">
        <v>1758</v>
      </c>
      <c r="O442" s="2" t="s">
        <v>1749</v>
      </c>
      <c r="Q442" s="2" t="s">
        <v>1788</v>
      </c>
      <c r="R442" s="6" t="n">
        <v>45281</v>
      </c>
      <c r="T442" s="2" t="s">
        <v>1750</v>
      </c>
      <c r="U442" s="6" t="n">
        <v>45281</v>
      </c>
      <c r="V442" s="2" t="s">
        <v>1749</v>
      </c>
    </row>
    <row r="443" customFormat="false" ht="18.7" hidden="false" customHeight="true" outlineLevel="0" collapsed="false">
      <c r="A443" s="1" t="n">
        <v>442</v>
      </c>
      <c r="B443" s="2" t="s">
        <v>1245</v>
      </c>
      <c r="C443" s="6" t="n">
        <v>45296</v>
      </c>
      <c r="D443" s="1" t="n">
        <v>2024</v>
      </c>
      <c r="E443" s="2" t="s">
        <v>1232</v>
      </c>
      <c r="F443" s="6" t="n">
        <v>34105</v>
      </c>
      <c r="G443" s="1" t="n">
        <v>239</v>
      </c>
      <c r="H443" s="2" t="s">
        <v>1227</v>
      </c>
      <c r="I443" s="2" t="s">
        <v>1454</v>
      </c>
      <c r="J443" s="2" t="s">
        <v>1850</v>
      </c>
      <c r="K443" s="2" t="s">
        <v>1747</v>
      </c>
      <c r="L443" s="2" t="s">
        <v>1748</v>
      </c>
      <c r="M443" s="6" t="n">
        <v>45009</v>
      </c>
      <c r="N443" s="2" t="s">
        <v>1775</v>
      </c>
      <c r="P443" s="2" t="s">
        <v>1776</v>
      </c>
      <c r="Q443" s="2" t="s">
        <v>1750</v>
      </c>
      <c r="R443" s="6" t="n">
        <v>45009</v>
      </c>
      <c r="S443" s="2" t="s">
        <v>1749</v>
      </c>
    </row>
    <row r="444" customFormat="false" ht="18.7" hidden="false" customHeight="true" outlineLevel="0" collapsed="false">
      <c r="A444" s="1" t="n">
        <v>443</v>
      </c>
      <c r="B444" s="2" t="s">
        <v>2439</v>
      </c>
      <c r="C444" s="6" t="n">
        <v>44676</v>
      </c>
      <c r="D444" s="1" t="n">
        <v>2022</v>
      </c>
      <c r="E444" s="2" t="s">
        <v>2440</v>
      </c>
      <c r="F444" s="6" t="n">
        <v>31071</v>
      </c>
      <c r="G444" s="1" t="n">
        <v>240</v>
      </c>
      <c r="H444" s="2" t="s">
        <v>2441</v>
      </c>
      <c r="I444" s="2" t="s">
        <v>1222</v>
      </c>
      <c r="J444" s="2" t="s">
        <v>1757</v>
      </c>
      <c r="K444" s="2" t="s">
        <v>1805</v>
      </c>
      <c r="L444" s="2" t="s">
        <v>1806</v>
      </c>
      <c r="M444" s="6" t="n">
        <v>44592</v>
      </c>
      <c r="N444" s="2" t="s">
        <v>1758</v>
      </c>
      <c r="O444" s="2" t="s">
        <v>1749</v>
      </c>
    </row>
    <row r="445" customFormat="false" ht="18.7" hidden="false" customHeight="true" outlineLevel="0" collapsed="false">
      <c r="A445" s="1" t="n">
        <v>444</v>
      </c>
      <c r="B445" s="2" t="s">
        <v>2442</v>
      </c>
      <c r="C445" s="6" t="n">
        <v>44686</v>
      </c>
      <c r="D445" s="1" t="n">
        <v>2022</v>
      </c>
      <c r="E445" s="2" t="s">
        <v>2440</v>
      </c>
      <c r="F445" s="6" t="n">
        <v>31071</v>
      </c>
      <c r="G445" s="1" t="n">
        <v>240</v>
      </c>
      <c r="H445" s="2" t="s">
        <v>2441</v>
      </c>
      <c r="I445" s="2" t="s">
        <v>1222</v>
      </c>
      <c r="J445" s="2" t="s">
        <v>1757</v>
      </c>
      <c r="K445" s="2" t="s">
        <v>2040</v>
      </c>
      <c r="L445" s="2" t="s">
        <v>2041</v>
      </c>
      <c r="M445" s="6" t="n">
        <v>44686</v>
      </c>
      <c r="N445" s="2" t="s">
        <v>1758</v>
      </c>
      <c r="O445" s="2" t="s">
        <v>1766</v>
      </c>
    </row>
    <row r="446" customFormat="false" ht="18.7" hidden="false" customHeight="true" outlineLevel="0" collapsed="false">
      <c r="A446" s="1" t="n">
        <v>445</v>
      </c>
      <c r="B446" s="2" t="s">
        <v>2443</v>
      </c>
      <c r="C446" s="6" t="n">
        <v>44713</v>
      </c>
      <c r="D446" s="1" t="n">
        <v>2022</v>
      </c>
      <c r="E446" s="2" t="s">
        <v>2440</v>
      </c>
      <c r="F446" s="6" t="n">
        <v>31071</v>
      </c>
      <c r="G446" s="1" t="n">
        <v>240</v>
      </c>
      <c r="H446" s="2" t="s">
        <v>2441</v>
      </c>
      <c r="I446" s="2" t="s">
        <v>1222</v>
      </c>
      <c r="J446" s="2" t="s">
        <v>1757</v>
      </c>
      <c r="K446" s="2" t="s">
        <v>1827</v>
      </c>
      <c r="L446" s="2" t="s">
        <v>1828</v>
      </c>
      <c r="M446" s="6" t="n">
        <v>44589</v>
      </c>
      <c r="N446" s="2" t="s">
        <v>1758</v>
      </c>
      <c r="O446" s="2" t="s">
        <v>1766</v>
      </c>
      <c r="Q446" s="2" t="s">
        <v>1864</v>
      </c>
      <c r="R446" s="6" t="n">
        <v>44589</v>
      </c>
      <c r="S446" s="2" t="s">
        <v>1766</v>
      </c>
    </row>
    <row r="447" customFormat="false" ht="18.7" hidden="false" customHeight="true" outlineLevel="0" collapsed="false">
      <c r="A447" s="1" t="n">
        <v>446</v>
      </c>
      <c r="B447" s="2" t="s">
        <v>2444</v>
      </c>
      <c r="C447" s="6" t="n">
        <v>44891</v>
      </c>
      <c r="D447" s="1" t="n">
        <v>2022</v>
      </c>
      <c r="E447" s="2" t="s">
        <v>2445</v>
      </c>
      <c r="F447" s="6" t="n">
        <v>28137</v>
      </c>
      <c r="G447" s="1" t="n">
        <v>241</v>
      </c>
      <c r="H447" s="2" t="s">
        <v>2446</v>
      </c>
      <c r="J447" s="2" t="s">
        <v>1757</v>
      </c>
      <c r="K447" s="2" t="s">
        <v>1778</v>
      </c>
      <c r="L447" s="2" t="s">
        <v>1779</v>
      </c>
      <c r="M447" s="6" t="n">
        <v>44891</v>
      </c>
      <c r="N447" s="2" t="s">
        <v>1758</v>
      </c>
      <c r="O447" s="2" t="s">
        <v>1766</v>
      </c>
    </row>
    <row r="448" customFormat="false" ht="18.7" hidden="false" customHeight="true" outlineLevel="0" collapsed="false">
      <c r="A448" s="1" t="n">
        <v>447</v>
      </c>
      <c r="B448" s="2" t="s">
        <v>2447</v>
      </c>
      <c r="C448" s="6" t="n">
        <v>44944</v>
      </c>
      <c r="D448" s="1" t="n">
        <v>2023</v>
      </c>
      <c r="E448" s="2" t="s">
        <v>2445</v>
      </c>
      <c r="F448" s="6" t="n">
        <v>28137</v>
      </c>
      <c r="G448" s="1" t="n">
        <v>241</v>
      </c>
      <c r="H448" s="2" t="s">
        <v>2446</v>
      </c>
      <c r="I448" s="2" t="s">
        <v>927</v>
      </c>
      <c r="J448" s="2" t="s">
        <v>1850</v>
      </c>
      <c r="K448" s="2" t="s">
        <v>1778</v>
      </c>
      <c r="L448" s="2" t="s">
        <v>1779</v>
      </c>
      <c r="M448" s="6" t="n">
        <v>44797</v>
      </c>
      <c r="N448" s="2" t="s">
        <v>1775</v>
      </c>
      <c r="P448" s="2" t="s">
        <v>1776</v>
      </c>
    </row>
    <row r="449" customFormat="false" ht="18.7" hidden="false" customHeight="true" outlineLevel="0" collapsed="false">
      <c r="A449" s="1" t="n">
        <v>448</v>
      </c>
      <c r="B449" s="2" t="s">
        <v>2448</v>
      </c>
      <c r="C449" s="6" t="n">
        <v>44999</v>
      </c>
      <c r="D449" s="1" t="n">
        <v>2023</v>
      </c>
      <c r="E449" s="2" t="s">
        <v>2445</v>
      </c>
      <c r="F449" s="6" t="n">
        <v>28137</v>
      </c>
      <c r="G449" s="1" t="n">
        <v>241</v>
      </c>
      <c r="H449" s="2" t="s">
        <v>2446</v>
      </c>
      <c r="J449" s="2" t="s">
        <v>1850</v>
      </c>
      <c r="K449" s="2" t="s">
        <v>1778</v>
      </c>
      <c r="L449" s="2" t="s">
        <v>1779</v>
      </c>
      <c r="M449" s="6" t="n">
        <v>44931</v>
      </c>
      <c r="N449" s="2" t="s">
        <v>1775</v>
      </c>
      <c r="P449" s="2" t="s">
        <v>1904</v>
      </c>
    </row>
    <row r="450" customFormat="false" ht="18.7" hidden="false" customHeight="true" outlineLevel="0" collapsed="false">
      <c r="A450" s="1" t="n">
        <v>449</v>
      </c>
      <c r="B450" s="2" t="s">
        <v>2449</v>
      </c>
      <c r="C450" s="6" t="n">
        <v>45062</v>
      </c>
      <c r="D450" s="1" t="n">
        <v>2023</v>
      </c>
      <c r="E450" s="2" t="s">
        <v>2445</v>
      </c>
      <c r="F450" s="6" t="n">
        <v>28137</v>
      </c>
      <c r="G450" s="1" t="n">
        <v>241</v>
      </c>
      <c r="H450" s="2" t="s">
        <v>2446</v>
      </c>
      <c r="J450" s="2" t="s">
        <v>1757</v>
      </c>
      <c r="K450" s="2" t="s">
        <v>2450</v>
      </c>
      <c r="L450" s="2" t="s">
        <v>1779</v>
      </c>
      <c r="M450" s="6" t="n">
        <v>45053</v>
      </c>
      <c r="N450" s="2" t="s">
        <v>1758</v>
      </c>
      <c r="O450" s="2" t="s">
        <v>1784</v>
      </c>
    </row>
    <row r="451" customFormat="false" ht="18.7" hidden="false" customHeight="true" outlineLevel="0" collapsed="false">
      <c r="A451" s="1" t="n">
        <v>450</v>
      </c>
      <c r="B451" s="2" t="s">
        <v>2451</v>
      </c>
      <c r="C451" s="6" t="n">
        <v>43896</v>
      </c>
      <c r="D451" s="1" t="n">
        <v>2020</v>
      </c>
      <c r="E451" s="2" t="s">
        <v>1610</v>
      </c>
      <c r="F451" s="6" t="n">
        <v>27389</v>
      </c>
      <c r="G451" s="1" t="n">
        <v>242</v>
      </c>
      <c r="H451" s="2" t="s">
        <v>1612</v>
      </c>
      <c r="I451" s="2" t="s">
        <v>927</v>
      </c>
      <c r="J451" s="2" t="s">
        <v>1757</v>
      </c>
      <c r="K451" s="2" t="s">
        <v>1875</v>
      </c>
      <c r="L451" s="2" t="s">
        <v>1876</v>
      </c>
      <c r="M451" s="6" t="n">
        <v>43896</v>
      </c>
      <c r="N451" s="2" t="s">
        <v>1758</v>
      </c>
      <c r="O451" s="2" t="s">
        <v>1766</v>
      </c>
    </row>
    <row r="452" customFormat="false" ht="18.7" hidden="false" customHeight="true" outlineLevel="0" collapsed="false">
      <c r="A452" s="1" t="n">
        <v>451</v>
      </c>
      <c r="B452" s="2" t="s">
        <v>2452</v>
      </c>
      <c r="C452" s="6" t="n">
        <v>44747</v>
      </c>
      <c r="D452" s="1" t="n">
        <v>2022</v>
      </c>
      <c r="E452" s="2" t="s">
        <v>1610</v>
      </c>
      <c r="F452" s="6" t="n">
        <v>27389</v>
      </c>
      <c r="G452" s="1" t="n">
        <v>242</v>
      </c>
      <c r="H452" s="2" t="s">
        <v>1612</v>
      </c>
      <c r="I452" s="2" t="s">
        <v>927</v>
      </c>
      <c r="J452" s="2" t="s">
        <v>1757</v>
      </c>
      <c r="K452" s="2" t="s">
        <v>2453</v>
      </c>
      <c r="L452" s="2" t="s">
        <v>1765</v>
      </c>
      <c r="M452" s="6" t="n">
        <v>44438</v>
      </c>
      <c r="N452" s="2" t="s">
        <v>1758</v>
      </c>
      <c r="O452" s="2" t="s">
        <v>1766</v>
      </c>
      <c r="Q452" s="2" t="s">
        <v>1765</v>
      </c>
      <c r="R452" s="6" t="n">
        <v>44438</v>
      </c>
      <c r="S452" s="2" t="s">
        <v>1766</v>
      </c>
      <c r="T452" s="2" t="s">
        <v>1765</v>
      </c>
      <c r="U452" s="6" t="n">
        <v>44438</v>
      </c>
      <c r="V452" s="2" t="s">
        <v>1766</v>
      </c>
      <c r="W452" s="2" t="s">
        <v>1765</v>
      </c>
      <c r="X452" s="6" t="n">
        <v>44438</v>
      </c>
      <c r="Y452" s="2" t="s">
        <v>1766</v>
      </c>
    </row>
    <row r="453" customFormat="false" ht="18.7" hidden="false" customHeight="true" outlineLevel="0" collapsed="false">
      <c r="A453" s="1" t="n">
        <v>452</v>
      </c>
      <c r="B453" s="2" t="s">
        <v>2454</v>
      </c>
      <c r="C453" s="6" t="n">
        <v>45393</v>
      </c>
      <c r="D453" s="1" t="n">
        <v>2024</v>
      </c>
      <c r="E453" s="2" t="s">
        <v>1610</v>
      </c>
      <c r="F453" s="6" t="n">
        <v>27389</v>
      </c>
      <c r="G453" s="1" t="n">
        <v>242</v>
      </c>
      <c r="H453" s="2" t="s">
        <v>1612</v>
      </c>
      <c r="I453" s="2" t="s">
        <v>927</v>
      </c>
      <c r="J453" s="2" t="s">
        <v>1757</v>
      </c>
      <c r="K453" s="2" t="s">
        <v>1759</v>
      </c>
      <c r="L453" s="2" t="s">
        <v>1750</v>
      </c>
      <c r="M453" s="6" t="n">
        <v>45386</v>
      </c>
      <c r="N453" s="2" t="s">
        <v>1758</v>
      </c>
      <c r="O453" s="2" t="s">
        <v>1749</v>
      </c>
    </row>
    <row r="454" customFormat="false" ht="18.7" hidden="false" customHeight="true" outlineLevel="0" collapsed="false">
      <c r="A454" s="1" t="n">
        <v>453</v>
      </c>
      <c r="B454" s="2" t="s">
        <v>1609</v>
      </c>
      <c r="C454" s="6" t="n">
        <v>45642</v>
      </c>
      <c r="D454" s="1" t="n">
        <v>2024</v>
      </c>
      <c r="E454" s="2" t="s">
        <v>1610</v>
      </c>
      <c r="F454" s="6" t="n">
        <v>27389</v>
      </c>
      <c r="G454" s="1" t="n">
        <v>242</v>
      </c>
      <c r="H454" s="2" t="s">
        <v>1612</v>
      </c>
      <c r="I454" s="2" t="s">
        <v>927</v>
      </c>
      <c r="J454" s="2" t="s">
        <v>1823</v>
      </c>
      <c r="K454" s="2" t="s">
        <v>1764</v>
      </c>
      <c r="L454" s="2" t="s">
        <v>1765</v>
      </c>
      <c r="M454" s="6" t="n">
        <v>45632</v>
      </c>
      <c r="O454" s="2" t="s">
        <v>1766</v>
      </c>
    </row>
    <row r="455" customFormat="false" ht="18.7" hidden="false" customHeight="true" outlineLevel="0" collapsed="false">
      <c r="A455" s="1" t="n">
        <v>454</v>
      </c>
      <c r="B455" s="2" t="s">
        <v>2455</v>
      </c>
      <c r="C455" s="6" t="n">
        <v>43833</v>
      </c>
      <c r="D455" s="1" t="n">
        <v>2020</v>
      </c>
      <c r="E455" s="2" t="s">
        <v>2456</v>
      </c>
      <c r="F455" s="6" t="n">
        <v>32998</v>
      </c>
      <c r="G455" s="1" t="n">
        <v>244</v>
      </c>
      <c r="H455" s="2" t="s">
        <v>2457</v>
      </c>
      <c r="I455" s="2" t="s">
        <v>927</v>
      </c>
      <c r="J455" s="2" t="s">
        <v>1757</v>
      </c>
      <c r="K455" s="2" t="s">
        <v>2458</v>
      </c>
      <c r="L455" s="2" t="s">
        <v>2459</v>
      </c>
      <c r="M455" s="6" t="n">
        <v>43766</v>
      </c>
      <c r="N455" s="2" t="s">
        <v>1775</v>
      </c>
      <c r="P455" s="2" t="s">
        <v>1971</v>
      </c>
    </row>
    <row r="456" customFormat="false" ht="18.7" hidden="false" customHeight="true" outlineLevel="0" collapsed="false">
      <c r="A456" s="1" t="n">
        <v>455</v>
      </c>
      <c r="B456" s="2" t="s">
        <v>2460</v>
      </c>
      <c r="C456" s="6" t="n">
        <v>44412</v>
      </c>
      <c r="D456" s="1" t="n">
        <v>2021</v>
      </c>
      <c r="E456" s="2" t="s">
        <v>2456</v>
      </c>
      <c r="F456" s="6" t="n">
        <v>32998</v>
      </c>
      <c r="G456" s="1" t="n">
        <v>244</v>
      </c>
      <c r="H456" s="2" t="s">
        <v>2457</v>
      </c>
      <c r="I456" s="2" t="s">
        <v>927</v>
      </c>
      <c r="J456" s="2" t="s">
        <v>1757</v>
      </c>
      <c r="K456" s="2" t="s">
        <v>2461</v>
      </c>
      <c r="L456" s="2" t="s">
        <v>2462</v>
      </c>
      <c r="M456" s="6" t="n">
        <v>44343</v>
      </c>
      <c r="N456" s="2" t="s">
        <v>1775</v>
      </c>
      <c r="P456" s="2" t="s">
        <v>1971</v>
      </c>
    </row>
    <row r="457" customFormat="false" ht="18.7" hidden="false" customHeight="true" outlineLevel="0" collapsed="false">
      <c r="A457" s="1" t="n">
        <v>456</v>
      </c>
      <c r="B457" s="2" t="s">
        <v>2463</v>
      </c>
      <c r="C457" s="6" t="n">
        <v>44875</v>
      </c>
      <c r="D457" s="1" t="n">
        <v>2022</v>
      </c>
      <c r="E457" s="2" t="s">
        <v>2456</v>
      </c>
      <c r="F457" s="6" t="n">
        <v>32998</v>
      </c>
      <c r="G457" s="1" t="n">
        <v>244</v>
      </c>
      <c r="H457" s="2" t="s">
        <v>2457</v>
      </c>
      <c r="I457" s="2" t="s">
        <v>927</v>
      </c>
      <c r="J457" s="2" t="s">
        <v>1757</v>
      </c>
      <c r="K457" s="2" t="s">
        <v>2461</v>
      </c>
      <c r="L457" s="2" t="s">
        <v>2462</v>
      </c>
      <c r="M457" s="6" t="n">
        <v>44866</v>
      </c>
      <c r="N457" s="2" t="s">
        <v>1775</v>
      </c>
      <c r="P457" s="2" t="s">
        <v>1971</v>
      </c>
    </row>
    <row r="458" customFormat="false" ht="18.7" hidden="false" customHeight="true" outlineLevel="0" collapsed="false">
      <c r="A458" s="1" t="n">
        <v>457</v>
      </c>
      <c r="B458" s="2" t="s">
        <v>2464</v>
      </c>
      <c r="C458" s="6" t="n">
        <v>44966</v>
      </c>
      <c r="D458" s="1" t="n">
        <v>2023</v>
      </c>
      <c r="E458" s="2" t="s">
        <v>2456</v>
      </c>
      <c r="F458" s="6" t="n">
        <v>32998</v>
      </c>
      <c r="G458" s="1" t="n">
        <v>244</v>
      </c>
      <c r="H458" s="2" t="s">
        <v>2457</v>
      </c>
      <c r="I458" s="2" t="s">
        <v>927</v>
      </c>
      <c r="J458" s="2" t="s">
        <v>1757</v>
      </c>
      <c r="K458" s="2" t="s">
        <v>1754</v>
      </c>
      <c r="L458" s="2" t="s">
        <v>1750</v>
      </c>
      <c r="M458" s="6" t="n">
        <v>44964</v>
      </c>
      <c r="N458" s="2" t="s">
        <v>1758</v>
      </c>
      <c r="O458" s="2" t="s">
        <v>1749</v>
      </c>
      <c r="Q458" s="2" t="s">
        <v>1988</v>
      </c>
      <c r="R458" s="6" t="n">
        <v>44964</v>
      </c>
      <c r="S458" s="2" t="s">
        <v>1766</v>
      </c>
    </row>
    <row r="459" customFormat="false" ht="18.7" hidden="false" customHeight="true" outlineLevel="0" collapsed="false">
      <c r="A459" s="1" t="n">
        <v>458</v>
      </c>
      <c r="B459" s="2" t="s">
        <v>2465</v>
      </c>
      <c r="C459" s="6" t="n">
        <v>44536</v>
      </c>
      <c r="D459" s="1" t="n">
        <v>2021</v>
      </c>
      <c r="E459" s="2" t="s">
        <v>2466</v>
      </c>
      <c r="F459" s="6" t="n">
        <v>35131</v>
      </c>
      <c r="G459" s="1" t="n">
        <v>247</v>
      </c>
      <c r="H459" s="2" t="s">
        <v>2467</v>
      </c>
      <c r="I459" s="2" t="s">
        <v>927</v>
      </c>
      <c r="J459" s="2" t="s">
        <v>1757</v>
      </c>
      <c r="K459" s="2" t="s">
        <v>2365</v>
      </c>
      <c r="L459" s="2" t="n">
        <v>609.59</v>
      </c>
      <c r="M459" s="6" t="n">
        <v>44535</v>
      </c>
      <c r="N459" s="2" t="s">
        <v>1758</v>
      </c>
      <c r="O459" s="2" t="s">
        <v>1749</v>
      </c>
    </row>
    <row r="460" customFormat="false" ht="18.7" hidden="false" customHeight="true" outlineLevel="0" collapsed="false">
      <c r="A460" s="1" t="n">
        <v>459</v>
      </c>
      <c r="B460" s="2" t="s">
        <v>2468</v>
      </c>
      <c r="C460" s="6" t="n">
        <v>44582</v>
      </c>
      <c r="D460" s="1" t="n">
        <v>2022</v>
      </c>
      <c r="E460" s="2" t="s">
        <v>2466</v>
      </c>
      <c r="F460" s="6" t="n">
        <v>35131</v>
      </c>
      <c r="G460" s="1" t="n">
        <v>247</v>
      </c>
      <c r="H460" s="2" t="s">
        <v>2467</v>
      </c>
      <c r="I460" s="2" t="s">
        <v>927</v>
      </c>
      <c r="J460" s="2" t="s">
        <v>1850</v>
      </c>
      <c r="K460" s="2" t="s">
        <v>1767</v>
      </c>
      <c r="L460" s="2" t="s">
        <v>1768</v>
      </c>
      <c r="M460" s="6" t="n">
        <v>44580</v>
      </c>
      <c r="N460" s="2" t="s">
        <v>1775</v>
      </c>
      <c r="P460" s="2" t="s">
        <v>1776</v>
      </c>
      <c r="Q460" s="2" t="s">
        <v>1774</v>
      </c>
      <c r="R460" s="6" t="n">
        <v>44580</v>
      </c>
      <c r="S460" s="2" t="s">
        <v>1749</v>
      </c>
      <c r="T460" s="2" t="s">
        <v>2178</v>
      </c>
      <c r="U460" s="6" t="n">
        <v>44580</v>
      </c>
    </row>
    <row r="461" customFormat="false" ht="18.7" hidden="false" customHeight="true" outlineLevel="0" collapsed="false">
      <c r="A461" s="1" t="n">
        <v>460</v>
      </c>
      <c r="B461" s="2" t="s">
        <v>2469</v>
      </c>
      <c r="C461" s="6" t="n">
        <v>44783</v>
      </c>
      <c r="D461" s="1" t="n">
        <v>2022</v>
      </c>
      <c r="E461" s="2" t="s">
        <v>2466</v>
      </c>
      <c r="F461" s="6" t="n">
        <v>35131</v>
      </c>
      <c r="G461" s="1" t="n">
        <v>247</v>
      </c>
      <c r="H461" s="2" t="s">
        <v>2467</v>
      </c>
      <c r="I461" s="2" t="s">
        <v>927</v>
      </c>
      <c r="J461" s="2" t="s">
        <v>1757</v>
      </c>
      <c r="K461" s="2" t="s">
        <v>2470</v>
      </c>
      <c r="L461" s="2" t="s">
        <v>2471</v>
      </c>
      <c r="M461" s="6" t="n">
        <v>44778</v>
      </c>
      <c r="N461" s="2" t="s">
        <v>1758</v>
      </c>
      <c r="O461" s="2" t="s">
        <v>1766</v>
      </c>
      <c r="Q461" s="2" t="s">
        <v>2472</v>
      </c>
      <c r="R461" s="6" t="n">
        <v>44778</v>
      </c>
      <c r="S461" s="2" t="s">
        <v>1766</v>
      </c>
    </row>
    <row r="462" customFormat="false" ht="18.7" hidden="false" customHeight="true" outlineLevel="0" collapsed="false">
      <c r="A462" s="1" t="n">
        <v>461</v>
      </c>
      <c r="B462" s="2" t="s">
        <v>2473</v>
      </c>
      <c r="C462" s="6" t="n">
        <v>44879</v>
      </c>
      <c r="D462" s="1" t="n">
        <v>2022</v>
      </c>
      <c r="E462" s="2" t="s">
        <v>2466</v>
      </c>
      <c r="F462" s="6" t="n">
        <v>35131</v>
      </c>
      <c r="G462" s="1" t="n">
        <v>247</v>
      </c>
      <c r="H462" s="2" t="s">
        <v>2467</v>
      </c>
      <c r="I462" s="2" t="s">
        <v>927</v>
      </c>
      <c r="J462" s="2" t="s">
        <v>1757</v>
      </c>
      <c r="K462" s="2" t="s">
        <v>2365</v>
      </c>
      <c r="L462" s="2" t="n">
        <v>609.59</v>
      </c>
      <c r="M462" s="6" t="n">
        <v>44866</v>
      </c>
      <c r="N462" s="2" t="s">
        <v>1758</v>
      </c>
      <c r="O462" s="2" t="s">
        <v>1749</v>
      </c>
      <c r="Q462" s="2" t="s">
        <v>1788</v>
      </c>
      <c r="R462" s="6" t="n">
        <v>44866</v>
      </c>
    </row>
    <row r="463" customFormat="false" ht="18.7" hidden="false" customHeight="true" outlineLevel="0" collapsed="false">
      <c r="A463" s="1" t="n">
        <v>462</v>
      </c>
      <c r="B463" s="2" t="s">
        <v>2474</v>
      </c>
      <c r="C463" s="6" t="n">
        <v>45124</v>
      </c>
      <c r="D463" s="1" t="n">
        <v>2023</v>
      </c>
      <c r="E463" s="2" t="s">
        <v>2475</v>
      </c>
      <c r="F463" s="6" t="n">
        <v>26255</v>
      </c>
      <c r="G463" s="1" t="n">
        <v>251</v>
      </c>
      <c r="H463" s="2" t="s">
        <v>2476</v>
      </c>
      <c r="I463" s="2" t="s">
        <v>1222</v>
      </c>
      <c r="J463" s="2" t="s">
        <v>1746</v>
      </c>
      <c r="K463" s="2" t="s">
        <v>1754</v>
      </c>
      <c r="L463" s="2" t="s">
        <v>1750</v>
      </c>
      <c r="M463" s="6" t="n">
        <v>45085</v>
      </c>
      <c r="N463" s="2" t="s">
        <v>1775</v>
      </c>
      <c r="P463" s="2" t="s">
        <v>1797</v>
      </c>
    </row>
    <row r="464" customFormat="false" ht="18.7" hidden="false" customHeight="true" outlineLevel="0" collapsed="false">
      <c r="A464" s="1" t="n">
        <v>463</v>
      </c>
      <c r="B464" s="2" t="s">
        <v>2477</v>
      </c>
      <c r="C464" s="6" t="n">
        <v>45128</v>
      </c>
      <c r="D464" s="1" t="n">
        <v>2023</v>
      </c>
      <c r="E464" s="2" t="s">
        <v>2475</v>
      </c>
      <c r="F464" s="6" t="n">
        <v>26255</v>
      </c>
      <c r="G464" s="1" t="n">
        <v>251</v>
      </c>
      <c r="H464" s="2" t="s">
        <v>2476</v>
      </c>
      <c r="I464" s="2" t="s">
        <v>1222</v>
      </c>
      <c r="J464" s="2" t="s">
        <v>1850</v>
      </c>
      <c r="K464" s="2" t="s">
        <v>2478</v>
      </c>
      <c r="L464" s="2" t="s">
        <v>2139</v>
      </c>
      <c r="M464" s="6" t="n">
        <v>45085</v>
      </c>
      <c r="N464" s="2" t="s">
        <v>1775</v>
      </c>
      <c r="P464" s="2" t="s">
        <v>1797</v>
      </c>
      <c r="Q464" s="2" t="s">
        <v>1869</v>
      </c>
      <c r="R464" s="6" t="n">
        <v>45085</v>
      </c>
      <c r="S464" s="2" t="s">
        <v>1766</v>
      </c>
      <c r="T464" s="2" t="s">
        <v>1765</v>
      </c>
      <c r="U464" s="6" t="n">
        <v>45085</v>
      </c>
      <c r="V464" s="2" t="s">
        <v>1766</v>
      </c>
    </row>
    <row r="465" customFormat="false" ht="18.7" hidden="false" customHeight="true" outlineLevel="0" collapsed="false">
      <c r="A465" s="1" t="n">
        <v>464</v>
      </c>
      <c r="B465" s="2" t="s">
        <v>2479</v>
      </c>
      <c r="C465" s="6" t="n">
        <v>45159</v>
      </c>
      <c r="D465" s="1" t="n">
        <v>2023</v>
      </c>
      <c r="E465" s="2" t="s">
        <v>2475</v>
      </c>
      <c r="F465" s="6" t="n">
        <v>26255</v>
      </c>
      <c r="G465" s="1" t="n">
        <v>251</v>
      </c>
      <c r="H465" s="2" t="s">
        <v>2476</v>
      </c>
      <c r="I465" s="2" t="s">
        <v>1222</v>
      </c>
      <c r="J465" s="2" t="s">
        <v>1757</v>
      </c>
      <c r="K465" s="2" t="s">
        <v>1778</v>
      </c>
      <c r="L465" s="2" t="s">
        <v>1779</v>
      </c>
      <c r="M465" s="6" t="n">
        <v>45028</v>
      </c>
      <c r="N465" s="2" t="s">
        <v>1775</v>
      </c>
      <c r="P465" s="2" t="s">
        <v>1904</v>
      </c>
    </row>
    <row r="466" customFormat="false" ht="18.7" hidden="false" customHeight="true" outlineLevel="0" collapsed="false">
      <c r="A466" s="1" t="n">
        <v>465</v>
      </c>
      <c r="B466" s="2" t="s">
        <v>2480</v>
      </c>
      <c r="C466" s="6" t="n">
        <v>45260</v>
      </c>
      <c r="D466" s="1" t="n">
        <v>2023</v>
      </c>
      <c r="E466" s="2" t="s">
        <v>2475</v>
      </c>
      <c r="F466" s="6" t="n">
        <v>26255</v>
      </c>
      <c r="G466" s="1" t="n">
        <v>251</v>
      </c>
      <c r="H466" s="2" t="s">
        <v>2476</v>
      </c>
      <c r="I466" s="2" t="s">
        <v>1222</v>
      </c>
      <c r="J466" s="2" t="s">
        <v>1757</v>
      </c>
      <c r="K466" s="2" t="s">
        <v>1759</v>
      </c>
      <c r="L466" s="2" t="s">
        <v>1750</v>
      </c>
      <c r="M466" s="6" t="n">
        <v>45259</v>
      </c>
      <c r="N466" s="2" t="s">
        <v>1758</v>
      </c>
      <c r="O466" s="2" t="s">
        <v>1749</v>
      </c>
      <c r="Q466" s="2" t="s">
        <v>1750</v>
      </c>
      <c r="R466" s="6" t="n">
        <v>45259</v>
      </c>
      <c r="S466" s="2" t="s">
        <v>1749</v>
      </c>
    </row>
    <row r="467" customFormat="false" ht="18.7" hidden="false" customHeight="true" outlineLevel="0" collapsed="false">
      <c r="A467" s="1" t="n">
        <v>466</v>
      </c>
      <c r="B467" s="2" t="s">
        <v>2481</v>
      </c>
      <c r="C467" s="6" t="n">
        <v>44897</v>
      </c>
      <c r="D467" s="1" t="n">
        <v>2022</v>
      </c>
      <c r="E467" s="2" t="s">
        <v>1600</v>
      </c>
      <c r="F467" s="6" t="n">
        <v>37428</v>
      </c>
      <c r="G467" s="1" t="n">
        <v>252</v>
      </c>
      <c r="H467" s="2" t="s">
        <v>1602</v>
      </c>
      <c r="I467" s="2" t="s">
        <v>979</v>
      </c>
      <c r="J467" s="2" t="s">
        <v>1757</v>
      </c>
      <c r="K467" s="2" t="s">
        <v>1787</v>
      </c>
      <c r="L467" s="2" t="s">
        <v>1788</v>
      </c>
      <c r="M467" s="6" t="n">
        <v>44896</v>
      </c>
      <c r="N467" s="2" t="s">
        <v>1758</v>
      </c>
      <c r="O467" s="2" t="s">
        <v>1749</v>
      </c>
    </row>
    <row r="468" customFormat="false" ht="18.7" hidden="false" customHeight="true" outlineLevel="0" collapsed="false">
      <c r="A468" s="1" t="n">
        <v>467</v>
      </c>
      <c r="B468" s="2" t="s">
        <v>1599</v>
      </c>
      <c r="C468" s="6" t="n">
        <v>45197</v>
      </c>
      <c r="D468" s="1" t="n">
        <v>2023</v>
      </c>
      <c r="E468" s="2" t="s">
        <v>1600</v>
      </c>
      <c r="F468" s="6" t="n">
        <v>37428</v>
      </c>
      <c r="G468" s="1" t="n">
        <v>252</v>
      </c>
      <c r="H468" s="2" t="s">
        <v>1602</v>
      </c>
      <c r="I468" s="2" t="s">
        <v>979</v>
      </c>
      <c r="J468" s="2" t="s">
        <v>1823</v>
      </c>
      <c r="K468" s="2" t="s">
        <v>1787</v>
      </c>
      <c r="L468" s="2" t="s">
        <v>1788</v>
      </c>
      <c r="M468" s="6" t="n">
        <v>45195</v>
      </c>
      <c r="O468" s="2" t="s">
        <v>1749</v>
      </c>
      <c r="Q468" s="2" t="s">
        <v>2227</v>
      </c>
      <c r="R468" s="6" t="n">
        <v>45195</v>
      </c>
      <c r="S468" s="2" t="s">
        <v>1784</v>
      </c>
    </row>
    <row r="469" customFormat="false" ht="18.7" hidden="false" customHeight="true" outlineLevel="0" collapsed="false">
      <c r="A469" s="1" t="n">
        <v>468</v>
      </c>
      <c r="B469" s="2" t="s">
        <v>1603</v>
      </c>
      <c r="C469" s="6" t="n">
        <v>45548</v>
      </c>
      <c r="D469" s="1" t="n">
        <v>2024</v>
      </c>
      <c r="E469" s="2" t="s">
        <v>1600</v>
      </c>
      <c r="F469" s="6" t="n">
        <v>37428</v>
      </c>
      <c r="G469" s="1" t="n">
        <v>252</v>
      </c>
      <c r="H469" s="2" t="s">
        <v>1602</v>
      </c>
      <c r="I469" s="2" t="s">
        <v>979</v>
      </c>
      <c r="J469" s="2" t="s">
        <v>1823</v>
      </c>
      <c r="K469" s="2" t="s">
        <v>2482</v>
      </c>
      <c r="L469" s="2" t="s">
        <v>2483</v>
      </c>
      <c r="M469" s="6" t="n">
        <v>45546</v>
      </c>
      <c r="O469" s="2" t="s">
        <v>1749</v>
      </c>
    </row>
    <row r="470" customFormat="false" ht="18.7" hidden="false" customHeight="true" outlineLevel="0" collapsed="false">
      <c r="A470" s="1" t="n">
        <v>469</v>
      </c>
      <c r="B470" s="2" t="s">
        <v>1604</v>
      </c>
      <c r="C470" s="6" t="n">
        <v>45789</v>
      </c>
      <c r="D470" s="1" t="n">
        <v>2025</v>
      </c>
      <c r="E470" s="2" t="s">
        <v>1600</v>
      </c>
      <c r="F470" s="6" t="n">
        <v>37428</v>
      </c>
      <c r="G470" s="1" t="n">
        <v>252</v>
      </c>
      <c r="H470" s="2" t="s">
        <v>1602</v>
      </c>
      <c r="I470" s="2" t="s">
        <v>979</v>
      </c>
      <c r="J470" s="2" t="s">
        <v>1823</v>
      </c>
      <c r="K470" s="2" t="s">
        <v>1787</v>
      </c>
      <c r="L470" s="2" t="s">
        <v>1788</v>
      </c>
      <c r="M470" s="6" t="n">
        <v>45786</v>
      </c>
      <c r="O470" s="2" t="s">
        <v>1749</v>
      </c>
      <c r="Q470" s="2" t="s">
        <v>2227</v>
      </c>
      <c r="R470" s="6" t="n">
        <v>45786</v>
      </c>
      <c r="S470" s="2" t="s">
        <v>1784</v>
      </c>
    </row>
    <row r="471" customFormat="false" ht="18.7" hidden="false" customHeight="true" outlineLevel="0" collapsed="false">
      <c r="A471" s="1" t="n">
        <v>470</v>
      </c>
      <c r="B471" s="2" t="s">
        <v>2484</v>
      </c>
      <c r="C471" s="6" t="n">
        <v>43609</v>
      </c>
      <c r="D471" s="1" t="n">
        <v>2019</v>
      </c>
      <c r="E471" s="2" t="s">
        <v>2485</v>
      </c>
      <c r="F471" s="6" t="n">
        <v>25327</v>
      </c>
      <c r="G471" s="1" t="n">
        <v>253</v>
      </c>
      <c r="H471" s="2" t="s">
        <v>2486</v>
      </c>
      <c r="I471" s="2" t="s">
        <v>886</v>
      </c>
      <c r="J471" s="2" t="s">
        <v>1757</v>
      </c>
      <c r="K471" s="2" t="s">
        <v>2487</v>
      </c>
      <c r="L471" s="2" t="s">
        <v>2276</v>
      </c>
      <c r="M471" s="6" t="n">
        <v>43608</v>
      </c>
      <c r="N471" s="2" t="s">
        <v>1775</v>
      </c>
      <c r="P471" s="2" t="s">
        <v>1776</v>
      </c>
    </row>
    <row r="472" customFormat="false" ht="18.7" hidden="false" customHeight="true" outlineLevel="0" collapsed="false">
      <c r="A472" s="1" t="n">
        <v>471</v>
      </c>
      <c r="B472" s="2" t="s">
        <v>2488</v>
      </c>
      <c r="C472" s="6" t="n">
        <v>44687</v>
      </c>
      <c r="D472" s="1" t="n">
        <v>2022</v>
      </c>
      <c r="E472" s="2" t="s">
        <v>2489</v>
      </c>
      <c r="F472" s="6" t="n">
        <v>25327</v>
      </c>
      <c r="G472" s="1" t="n">
        <v>253</v>
      </c>
      <c r="H472" s="2" t="s">
        <v>2486</v>
      </c>
      <c r="I472" s="2" t="s">
        <v>979</v>
      </c>
      <c r="J472" s="2" t="s">
        <v>1757</v>
      </c>
      <c r="K472" s="2" t="s">
        <v>1787</v>
      </c>
      <c r="L472" s="2" t="s">
        <v>1788</v>
      </c>
      <c r="M472" s="6" t="n">
        <v>44683</v>
      </c>
      <c r="N472" s="2" t="s">
        <v>1758</v>
      </c>
      <c r="O472" s="2" t="s">
        <v>1749</v>
      </c>
    </row>
    <row r="473" customFormat="false" ht="18.7" hidden="false" customHeight="true" outlineLevel="0" collapsed="false">
      <c r="A473" s="1" t="n">
        <v>472</v>
      </c>
      <c r="B473" s="2" t="s">
        <v>2490</v>
      </c>
      <c r="C473" s="6" t="n">
        <v>44837</v>
      </c>
      <c r="D473" s="1" t="n">
        <v>2022</v>
      </c>
      <c r="E473" s="2" t="s">
        <v>2489</v>
      </c>
      <c r="F473" s="6" t="n">
        <v>25327</v>
      </c>
      <c r="G473" s="1" t="n">
        <v>253</v>
      </c>
      <c r="H473" s="2" t="s">
        <v>2486</v>
      </c>
      <c r="I473" s="2" t="s">
        <v>979</v>
      </c>
      <c r="J473" s="2" t="s">
        <v>1757</v>
      </c>
      <c r="K473" s="2" t="s">
        <v>1787</v>
      </c>
      <c r="L473" s="2" t="s">
        <v>1788</v>
      </c>
      <c r="M473" s="6" t="n">
        <v>44830</v>
      </c>
      <c r="N473" s="2" t="s">
        <v>1758</v>
      </c>
      <c r="O473" s="2" t="s">
        <v>1749</v>
      </c>
    </row>
    <row r="474" customFormat="false" ht="18.7" hidden="false" customHeight="true" outlineLevel="0" collapsed="false">
      <c r="A474" s="1" t="n">
        <v>473</v>
      </c>
      <c r="B474" s="2" t="s">
        <v>2491</v>
      </c>
      <c r="C474" s="6" t="n">
        <v>44999</v>
      </c>
      <c r="D474" s="1" t="n">
        <v>2023</v>
      </c>
      <c r="E474" s="2" t="s">
        <v>2489</v>
      </c>
      <c r="F474" s="6" t="n">
        <v>25327</v>
      </c>
      <c r="G474" s="1" t="n">
        <v>253</v>
      </c>
      <c r="H474" s="2" t="s">
        <v>2486</v>
      </c>
      <c r="I474" s="2" t="s">
        <v>979</v>
      </c>
      <c r="J474" s="2" t="s">
        <v>1757</v>
      </c>
      <c r="K474" s="2" t="s">
        <v>2082</v>
      </c>
      <c r="L474" s="2" t="s">
        <v>2083</v>
      </c>
      <c r="M474" s="6" t="n">
        <v>44995</v>
      </c>
      <c r="N474" s="2" t="s">
        <v>1775</v>
      </c>
      <c r="P474" s="2" t="s">
        <v>1776</v>
      </c>
      <c r="Q474" s="2" t="s">
        <v>1750</v>
      </c>
      <c r="R474" s="6" t="n">
        <v>44995</v>
      </c>
      <c r="S474" s="2" t="s">
        <v>1749</v>
      </c>
    </row>
    <row r="475" customFormat="false" ht="18.7" hidden="false" customHeight="true" outlineLevel="0" collapsed="false">
      <c r="A475" s="1" t="n">
        <v>474</v>
      </c>
      <c r="B475" s="2" t="s">
        <v>2492</v>
      </c>
      <c r="C475" s="6" t="n">
        <v>44627</v>
      </c>
      <c r="D475" s="1" t="n">
        <v>2022</v>
      </c>
      <c r="E475" s="2" t="s">
        <v>2493</v>
      </c>
      <c r="F475" s="6" t="n">
        <v>28364</v>
      </c>
      <c r="G475" s="1" t="n">
        <v>255</v>
      </c>
      <c r="H475" s="2" t="s">
        <v>2494</v>
      </c>
      <c r="J475" s="2" t="s">
        <v>1757</v>
      </c>
      <c r="K475" s="2" t="s">
        <v>2495</v>
      </c>
      <c r="L475" s="2" t="s">
        <v>2496</v>
      </c>
      <c r="M475" s="6" t="n">
        <v>44624</v>
      </c>
      <c r="N475" s="2" t="s">
        <v>1775</v>
      </c>
      <c r="P475" s="2" t="s">
        <v>1904</v>
      </c>
    </row>
    <row r="476" customFormat="false" ht="18.7" hidden="false" customHeight="true" outlineLevel="0" collapsed="false">
      <c r="A476" s="1" t="n">
        <v>475</v>
      </c>
      <c r="B476" s="2" t="s">
        <v>2497</v>
      </c>
      <c r="C476" s="6" t="n">
        <v>44637</v>
      </c>
      <c r="D476" s="1" t="n">
        <v>2022</v>
      </c>
      <c r="E476" s="2" t="s">
        <v>2493</v>
      </c>
      <c r="F476" s="6" t="n">
        <v>28364</v>
      </c>
      <c r="G476" s="1" t="n">
        <v>255</v>
      </c>
      <c r="H476" s="2" t="s">
        <v>2494</v>
      </c>
      <c r="J476" s="2" t="s">
        <v>1757</v>
      </c>
      <c r="K476" s="2" t="s">
        <v>2495</v>
      </c>
      <c r="L476" s="2" t="s">
        <v>2496</v>
      </c>
      <c r="M476" s="6" t="n">
        <v>44632</v>
      </c>
      <c r="N476" s="2" t="s">
        <v>1775</v>
      </c>
      <c r="P476" s="2" t="s">
        <v>1904</v>
      </c>
    </row>
    <row r="477" customFormat="false" ht="18.7" hidden="false" customHeight="true" outlineLevel="0" collapsed="false">
      <c r="A477" s="1" t="n">
        <v>476</v>
      </c>
      <c r="B477" s="2" t="s">
        <v>2498</v>
      </c>
      <c r="C477" s="6" t="n">
        <v>45065</v>
      </c>
      <c r="D477" s="1" t="n">
        <v>2023</v>
      </c>
      <c r="E477" s="2" t="s">
        <v>2493</v>
      </c>
      <c r="F477" s="6" t="n">
        <v>28364</v>
      </c>
      <c r="G477" s="1" t="n">
        <v>255</v>
      </c>
      <c r="H477" s="2" t="s">
        <v>2494</v>
      </c>
      <c r="J477" s="2" t="s">
        <v>1757</v>
      </c>
      <c r="K477" s="2" t="s">
        <v>1778</v>
      </c>
      <c r="L477" s="2" t="s">
        <v>1779</v>
      </c>
      <c r="M477" s="6" t="n">
        <v>45064</v>
      </c>
      <c r="N477" s="2" t="s">
        <v>1775</v>
      </c>
      <c r="P477" s="2" t="s">
        <v>1857</v>
      </c>
    </row>
    <row r="478" customFormat="false" ht="18.7" hidden="false" customHeight="true" outlineLevel="0" collapsed="false">
      <c r="A478" s="1" t="n">
        <v>477</v>
      </c>
      <c r="B478" s="2" t="s">
        <v>2499</v>
      </c>
      <c r="C478" s="6" t="n">
        <v>45072</v>
      </c>
      <c r="D478" s="1" t="n">
        <v>2023</v>
      </c>
      <c r="E478" s="2" t="s">
        <v>2493</v>
      </c>
      <c r="F478" s="6" t="n">
        <v>28364</v>
      </c>
      <c r="G478" s="1" t="n">
        <v>255</v>
      </c>
      <c r="H478" s="2" t="s">
        <v>2494</v>
      </c>
      <c r="I478" s="2" t="s">
        <v>895</v>
      </c>
      <c r="J478" s="2" t="s">
        <v>1850</v>
      </c>
      <c r="K478" s="2" t="s">
        <v>2500</v>
      </c>
      <c r="L478" s="2" t="s">
        <v>2501</v>
      </c>
      <c r="M478" s="6" t="n">
        <v>45070</v>
      </c>
      <c r="N478" s="2" t="s">
        <v>1775</v>
      </c>
      <c r="P478" s="2" t="s">
        <v>1776</v>
      </c>
    </row>
    <row r="479" customFormat="false" ht="18.7" hidden="false" customHeight="true" outlineLevel="0" collapsed="false">
      <c r="A479" s="1" t="n">
        <v>478</v>
      </c>
      <c r="B479" s="8" t="s">
        <v>2502</v>
      </c>
      <c r="C479" s="9" t="n">
        <v>45022</v>
      </c>
      <c r="D479" s="10" t="n">
        <v>2023</v>
      </c>
      <c r="E479" s="8" t="s">
        <v>2503</v>
      </c>
      <c r="F479" s="9" t="n">
        <v>37584</v>
      </c>
      <c r="G479" s="1" t="n">
        <v>258</v>
      </c>
      <c r="H479" s="8" t="s">
        <v>2504</v>
      </c>
      <c r="I479" s="8" t="s">
        <v>917</v>
      </c>
      <c r="J479" s="8" t="s">
        <v>1746</v>
      </c>
      <c r="K479" s="2" t="s">
        <v>1831</v>
      </c>
      <c r="L479" s="2" t="s">
        <v>1765</v>
      </c>
      <c r="M479" s="6" t="n">
        <v>45022</v>
      </c>
      <c r="O479" s="2" t="s">
        <v>1766</v>
      </c>
    </row>
    <row r="480" customFormat="false" ht="18.7" hidden="false" customHeight="true" outlineLevel="0" collapsed="false">
      <c r="A480" s="1" t="n">
        <v>479</v>
      </c>
      <c r="B480" s="2" t="s">
        <v>2505</v>
      </c>
      <c r="C480" s="6" t="n">
        <v>45027</v>
      </c>
      <c r="D480" s="1" t="n">
        <v>2023</v>
      </c>
      <c r="E480" s="2" t="s">
        <v>2503</v>
      </c>
      <c r="F480" s="6" t="n">
        <v>37584</v>
      </c>
      <c r="G480" s="1" t="n">
        <v>258</v>
      </c>
      <c r="H480" s="2" t="s">
        <v>2504</v>
      </c>
      <c r="I480" s="2" t="s">
        <v>917</v>
      </c>
      <c r="J480" s="2" t="s">
        <v>1746</v>
      </c>
      <c r="K480" s="2" t="s">
        <v>1831</v>
      </c>
      <c r="L480" s="2" t="s">
        <v>1765</v>
      </c>
      <c r="M480" s="6" t="n">
        <v>45026</v>
      </c>
      <c r="O480" s="2" t="s">
        <v>1766</v>
      </c>
      <c r="Q480" s="2" t="s">
        <v>1946</v>
      </c>
      <c r="R480" s="6" t="n">
        <v>45026</v>
      </c>
      <c r="S480" s="2" t="s">
        <v>1766</v>
      </c>
    </row>
    <row r="481" customFormat="false" ht="18.7" hidden="false" customHeight="true" outlineLevel="0" collapsed="false">
      <c r="A481" s="1" t="n">
        <v>480</v>
      </c>
      <c r="B481" s="2" t="s">
        <v>2506</v>
      </c>
      <c r="C481" s="6" t="n">
        <v>45331</v>
      </c>
      <c r="D481" s="1" t="n">
        <v>2024</v>
      </c>
      <c r="E481" s="2" t="s">
        <v>2503</v>
      </c>
      <c r="F481" s="6" t="n">
        <v>37584</v>
      </c>
      <c r="G481" s="1" t="n">
        <v>258</v>
      </c>
      <c r="H481" s="2" t="s">
        <v>2504</v>
      </c>
      <c r="I481" s="2" t="s">
        <v>917</v>
      </c>
      <c r="J481" s="2" t="s">
        <v>1746</v>
      </c>
      <c r="K481" s="2" t="s">
        <v>1764</v>
      </c>
      <c r="L481" s="2" t="s">
        <v>1765</v>
      </c>
      <c r="M481" s="6" t="n">
        <v>45327</v>
      </c>
      <c r="O481" s="2" t="s">
        <v>1766</v>
      </c>
    </row>
    <row r="482" customFormat="false" ht="18.7" hidden="false" customHeight="true" outlineLevel="0" collapsed="false">
      <c r="A482" s="1" t="n">
        <v>481</v>
      </c>
      <c r="B482" s="2" t="s">
        <v>2507</v>
      </c>
      <c r="C482" s="6" t="n">
        <v>45485</v>
      </c>
      <c r="D482" s="1" t="n">
        <v>2024</v>
      </c>
      <c r="E482" s="2" t="s">
        <v>2508</v>
      </c>
      <c r="F482" s="6" t="n">
        <v>37584</v>
      </c>
      <c r="G482" s="1" t="n">
        <v>258</v>
      </c>
      <c r="H482" s="2" t="s">
        <v>2504</v>
      </c>
      <c r="I482" s="2" t="s">
        <v>917</v>
      </c>
      <c r="J482" s="2" t="s">
        <v>1746</v>
      </c>
      <c r="K482" s="2" t="s">
        <v>1977</v>
      </c>
      <c r="L482" s="2" t="s">
        <v>1978</v>
      </c>
      <c r="M482" s="6" t="n">
        <v>45484</v>
      </c>
      <c r="O482" s="2" t="s">
        <v>1749</v>
      </c>
    </row>
    <row r="483" customFormat="false" ht="18.7" hidden="false" customHeight="true" outlineLevel="0" collapsed="false">
      <c r="A483" s="1" t="n">
        <v>482</v>
      </c>
      <c r="B483" s="2" t="s">
        <v>1348</v>
      </c>
      <c r="C483" s="6" t="n">
        <v>44132</v>
      </c>
      <c r="D483" s="1" t="n">
        <v>2020</v>
      </c>
      <c r="E483" s="2" t="s">
        <v>1349</v>
      </c>
      <c r="F483" s="6" t="n">
        <v>31413</v>
      </c>
      <c r="G483" s="1" t="n">
        <v>260</v>
      </c>
      <c r="H483" s="2" t="s">
        <v>1351</v>
      </c>
      <c r="I483" s="2" t="s">
        <v>2112</v>
      </c>
      <c r="J483" s="2" t="s">
        <v>1850</v>
      </c>
      <c r="K483" s="2" t="s">
        <v>2509</v>
      </c>
      <c r="L483" s="2" t="s">
        <v>2510</v>
      </c>
      <c r="M483" s="6" t="n">
        <v>44017</v>
      </c>
      <c r="N483" s="2" t="s">
        <v>1810</v>
      </c>
      <c r="O483" s="2" t="s">
        <v>1749</v>
      </c>
      <c r="Q483" s="2" t="s">
        <v>1750</v>
      </c>
      <c r="R483" s="6" t="n">
        <v>44017</v>
      </c>
      <c r="S483" s="2" t="s">
        <v>1749</v>
      </c>
    </row>
    <row r="484" customFormat="false" ht="18.7" hidden="false" customHeight="true" outlineLevel="0" collapsed="false">
      <c r="A484" s="1" t="n">
        <v>483</v>
      </c>
      <c r="B484" s="2" t="s">
        <v>1352</v>
      </c>
      <c r="C484" s="6" t="n">
        <v>45238</v>
      </c>
      <c r="D484" s="1" t="n">
        <v>2023</v>
      </c>
      <c r="E484" s="2" t="s">
        <v>1349</v>
      </c>
      <c r="F484" s="6" t="n">
        <v>31413</v>
      </c>
      <c r="G484" s="1" t="n">
        <v>260</v>
      </c>
      <c r="H484" s="2" t="s">
        <v>1351</v>
      </c>
      <c r="I484" s="2" t="s">
        <v>1190</v>
      </c>
      <c r="J484" s="2" t="s">
        <v>1823</v>
      </c>
      <c r="K484" s="2" t="s">
        <v>1754</v>
      </c>
      <c r="L484" s="2" t="s">
        <v>1750</v>
      </c>
      <c r="M484" s="6" t="n">
        <v>45120</v>
      </c>
      <c r="O484" s="2" t="s">
        <v>1749</v>
      </c>
    </row>
    <row r="485" customFormat="false" ht="18.7" hidden="false" customHeight="true" outlineLevel="0" collapsed="false">
      <c r="A485" s="1" t="n">
        <v>484</v>
      </c>
      <c r="B485" s="2" t="s">
        <v>2511</v>
      </c>
      <c r="C485" s="6" t="n">
        <v>45296</v>
      </c>
      <c r="D485" s="1" t="n">
        <v>2024</v>
      </c>
      <c r="E485" s="2" t="s">
        <v>1349</v>
      </c>
      <c r="F485" s="6" t="n">
        <v>31413</v>
      </c>
      <c r="G485" s="1" t="n">
        <v>260</v>
      </c>
      <c r="H485" s="2" t="s">
        <v>1351</v>
      </c>
      <c r="I485" s="2" t="s">
        <v>1190</v>
      </c>
      <c r="J485" s="2" t="s">
        <v>1757</v>
      </c>
      <c r="K485" s="2" t="s">
        <v>1773</v>
      </c>
      <c r="L485" s="2" t="s">
        <v>1774</v>
      </c>
      <c r="M485" s="6" t="n">
        <v>45295</v>
      </c>
      <c r="N485" s="2" t="s">
        <v>1758</v>
      </c>
      <c r="O485" s="2" t="s">
        <v>1749</v>
      </c>
      <c r="Q485" s="2" t="s">
        <v>1829</v>
      </c>
      <c r="R485" s="6" t="n">
        <v>45295</v>
      </c>
      <c r="S485" s="2" t="s">
        <v>1766</v>
      </c>
    </row>
    <row r="486" customFormat="false" ht="18.7" hidden="false" customHeight="true" outlineLevel="0" collapsed="false">
      <c r="A486" s="1" t="n">
        <v>485</v>
      </c>
      <c r="B486" s="2" t="s">
        <v>2512</v>
      </c>
      <c r="C486" s="6" t="n">
        <v>44987</v>
      </c>
      <c r="D486" s="1" t="n">
        <v>2023</v>
      </c>
      <c r="E486" s="2" t="s">
        <v>2513</v>
      </c>
      <c r="F486" s="6" t="n">
        <v>32950</v>
      </c>
      <c r="G486" s="1" t="n">
        <v>262</v>
      </c>
      <c r="H486" s="2" t="s">
        <v>2514</v>
      </c>
      <c r="I486" s="2" t="s">
        <v>1804</v>
      </c>
      <c r="J486" s="2" t="s">
        <v>1757</v>
      </c>
      <c r="K486" s="2" t="s">
        <v>1830</v>
      </c>
      <c r="L486" s="2" t="n">
        <v>223.235</v>
      </c>
      <c r="M486" s="6" t="n">
        <v>44986</v>
      </c>
      <c r="N486" s="2" t="s">
        <v>1758</v>
      </c>
      <c r="O486" s="2" t="s">
        <v>1766</v>
      </c>
    </row>
    <row r="487" customFormat="false" ht="18.7" hidden="false" customHeight="true" outlineLevel="0" collapsed="false">
      <c r="A487" s="1" t="n">
        <v>486</v>
      </c>
      <c r="B487" s="2" t="s">
        <v>2515</v>
      </c>
      <c r="C487" s="6" t="n">
        <v>45008</v>
      </c>
      <c r="D487" s="1" t="n">
        <v>2023</v>
      </c>
      <c r="E487" s="2" t="s">
        <v>2513</v>
      </c>
      <c r="F487" s="6" t="n">
        <v>32950</v>
      </c>
      <c r="G487" s="1" t="n">
        <v>262</v>
      </c>
      <c r="H487" s="2" t="s">
        <v>2514</v>
      </c>
      <c r="J487" s="2" t="s">
        <v>1757</v>
      </c>
      <c r="K487" s="2" t="s">
        <v>1778</v>
      </c>
      <c r="L487" s="2" t="s">
        <v>1779</v>
      </c>
      <c r="M487" s="6" t="n">
        <v>45008</v>
      </c>
      <c r="N487" s="2" t="s">
        <v>1775</v>
      </c>
      <c r="P487" s="2" t="s">
        <v>1971</v>
      </c>
    </row>
    <row r="488" customFormat="false" ht="18.7" hidden="false" customHeight="true" outlineLevel="0" collapsed="false">
      <c r="A488" s="1" t="n">
        <v>487</v>
      </c>
      <c r="B488" s="2" t="s">
        <v>2516</v>
      </c>
      <c r="C488" s="6" t="n">
        <v>45011</v>
      </c>
      <c r="D488" s="1" t="n">
        <v>2023</v>
      </c>
      <c r="E488" s="2" t="s">
        <v>2513</v>
      </c>
      <c r="F488" s="6" t="n">
        <v>32950</v>
      </c>
      <c r="G488" s="1" t="n">
        <v>262</v>
      </c>
      <c r="H488" s="2" t="s">
        <v>2514</v>
      </c>
      <c r="I488" s="2" t="s">
        <v>1804</v>
      </c>
      <c r="J488" s="2" t="s">
        <v>1757</v>
      </c>
      <c r="K488" s="2" t="s">
        <v>2517</v>
      </c>
      <c r="L488" s="2" t="s">
        <v>2518</v>
      </c>
      <c r="M488" s="6" t="n">
        <v>45011</v>
      </c>
      <c r="N488" s="2" t="s">
        <v>1758</v>
      </c>
      <c r="O488" s="2" t="s">
        <v>1766</v>
      </c>
    </row>
    <row r="489" customFormat="false" ht="18.7" hidden="false" customHeight="true" outlineLevel="0" collapsed="false">
      <c r="A489" s="1" t="n">
        <v>488</v>
      </c>
      <c r="B489" s="2" t="s">
        <v>2519</v>
      </c>
      <c r="C489" s="6" t="n">
        <v>45380</v>
      </c>
      <c r="D489" s="1" t="n">
        <v>2024</v>
      </c>
      <c r="E489" s="2" t="s">
        <v>2513</v>
      </c>
      <c r="F489" s="6" t="n">
        <v>32950</v>
      </c>
      <c r="G489" s="1" t="n">
        <v>262</v>
      </c>
      <c r="H489" s="2" t="s">
        <v>2514</v>
      </c>
      <c r="I489" s="2" t="s">
        <v>1804</v>
      </c>
      <c r="J489" s="2" t="s">
        <v>1757</v>
      </c>
      <c r="K489" s="2" t="s">
        <v>1825</v>
      </c>
      <c r="L489" s="2" t="s">
        <v>1826</v>
      </c>
      <c r="M489" s="6" t="n">
        <v>45354</v>
      </c>
      <c r="N489" s="2" t="s">
        <v>1758</v>
      </c>
      <c r="O489" s="2" t="s">
        <v>1749</v>
      </c>
    </row>
    <row r="490" customFormat="false" ht="18.7" hidden="false" customHeight="true" outlineLevel="0" collapsed="false">
      <c r="A490" s="1" t="n">
        <v>489</v>
      </c>
      <c r="B490" s="2" t="s">
        <v>883</v>
      </c>
      <c r="C490" s="6" t="n">
        <v>44060</v>
      </c>
      <c r="D490" s="1" t="n">
        <v>2020</v>
      </c>
      <c r="E490" s="2" t="s">
        <v>884</v>
      </c>
      <c r="F490" s="6" t="n">
        <v>27330</v>
      </c>
      <c r="G490" s="1" t="n">
        <v>263</v>
      </c>
      <c r="H490" s="2" t="s">
        <v>890</v>
      </c>
      <c r="I490" s="2" t="s">
        <v>1190</v>
      </c>
      <c r="J490" s="2" t="s">
        <v>1823</v>
      </c>
      <c r="K490" s="2" t="s">
        <v>2520</v>
      </c>
      <c r="L490" s="2" t="s">
        <v>2521</v>
      </c>
      <c r="M490" s="6" t="n">
        <v>44002</v>
      </c>
      <c r="O490" s="2" t="s">
        <v>1784</v>
      </c>
      <c r="Q490" s="2" t="s">
        <v>2522</v>
      </c>
      <c r="R490" s="6" t="n">
        <v>44002</v>
      </c>
      <c r="S490" s="2" t="s">
        <v>1766</v>
      </c>
    </row>
    <row r="491" customFormat="false" ht="18.7" hidden="false" customHeight="true" outlineLevel="0" collapsed="false">
      <c r="A491" s="1" t="n">
        <v>490</v>
      </c>
      <c r="B491" s="2" t="s">
        <v>898</v>
      </c>
      <c r="C491" s="6" t="n">
        <v>44903</v>
      </c>
      <c r="D491" s="1" t="n">
        <v>2022</v>
      </c>
      <c r="E491" s="2" t="s">
        <v>884</v>
      </c>
      <c r="F491" s="6" t="n">
        <v>27330</v>
      </c>
      <c r="G491" s="1" t="n">
        <v>263</v>
      </c>
      <c r="H491" s="2" t="s">
        <v>890</v>
      </c>
      <c r="I491" s="2" t="s">
        <v>1190</v>
      </c>
      <c r="J491" s="2" t="s">
        <v>1823</v>
      </c>
      <c r="K491" s="2" t="s">
        <v>2458</v>
      </c>
      <c r="L491" s="2" t="s">
        <v>2459</v>
      </c>
      <c r="M491" s="6" t="n">
        <v>44649</v>
      </c>
      <c r="O491" s="2" t="s">
        <v>1749</v>
      </c>
      <c r="Q491" s="2" t="s">
        <v>2523</v>
      </c>
      <c r="R491" s="6" t="n">
        <v>44649</v>
      </c>
      <c r="S491" s="2" t="s">
        <v>1766</v>
      </c>
    </row>
    <row r="492" customFormat="false" ht="18.7" hidden="false" customHeight="true" outlineLevel="0" collapsed="false">
      <c r="A492" s="1" t="n">
        <v>491</v>
      </c>
      <c r="B492" s="2" t="s">
        <v>900</v>
      </c>
      <c r="C492" s="6" t="n">
        <v>44949</v>
      </c>
      <c r="D492" s="1" t="n">
        <v>2023</v>
      </c>
      <c r="E492" s="2" t="s">
        <v>884</v>
      </c>
      <c r="F492" s="6" t="n">
        <v>27330</v>
      </c>
      <c r="G492" s="1" t="n">
        <v>263</v>
      </c>
      <c r="H492" s="2" t="s">
        <v>890</v>
      </c>
      <c r="I492" s="2" t="s">
        <v>1190</v>
      </c>
      <c r="J492" s="2" t="s">
        <v>1823</v>
      </c>
      <c r="K492" s="2" t="s">
        <v>2524</v>
      </c>
      <c r="L492" s="2" t="s">
        <v>2521</v>
      </c>
      <c r="M492" s="6" t="n">
        <v>44946</v>
      </c>
      <c r="O492" s="2" t="s">
        <v>1784</v>
      </c>
    </row>
    <row r="493" customFormat="false" ht="18.7" hidden="false" customHeight="true" outlineLevel="0" collapsed="false">
      <c r="A493" s="1" t="n">
        <v>492</v>
      </c>
      <c r="B493" s="2" t="s">
        <v>901</v>
      </c>
      <c r="C493" s="6" t="n">
        <v>44951</v>
      </c>
      <c r="D493" s="1" t="n">
        <v>2023</v>
      </c>
      <c r="E493" s="2" t="s">
        <v>884</v>
      </c>
      <c r="F493" s="6" t="n">
        <v>27330</v>
      </c>
      <c r="G493" s="1" t="n">
        <v>263</v>
      </c>
      <c r="H493" s="2" t="s">
        <v>890</v>
      </c>
      <c r="I493" s="2" t="s">
        <v>1190</v>
      </c>
      <c r="J493" s="2" t="s">
        <v>1823</v>
      </c>
      <c r="K493" s="2" t="s">
        <v>2524</v>
      </c>
      <c r="L493" s="2" t="s">
        <v>2521</v>
      </c>
      <c r="M493" s="6" t="n">
        <v>44925</v>
      </c>
      <c r="O493" s="2" t="s">
        <v>1784</v>
      </c>
    </row>
    <row r="494" customFormat="false" ht="18.7" hidden="false" customHeight="true" outlineLevel="0" collapsed="false">
      <c r="A494" s="1" t="n">
        <v>493</v>
      </c>
      <c r="B494" s="2" t="s">
        <v>2525</v>
      </c>
      <c r="C494" s="6" t="n">
        <v>44470</v>
      </c>
      <c r="D494" s="1" t="n">
        <v>2021</v>
      </c>
      <c r="E494" s="2" t="s">
        <v>2526</v>
      </c>
      <c r="F494" s="6" t="n">
        <v>33333</v>
      </c>
      <c r="G494" s="1" t="n">
        <v>265</v>
      </c>
      <c r="H494" s="2" t="s">
        <v>2527</v>
      </c>
      <c r="I494" s="2" t="s">
        <v>927</v>
      </c>
      <c r="J494" s="2" t="s">
        <v>1757</v>
      </c>
      <c r="K494" s="2" t="s">
        <v>1754</v>
      </c>
      <c r="L494" s="2" t="s">
        <v>1750</v>
      </c>
      <c r="M494" s="6" t="n">
        <v>44438</v>
      </c>
      <c r="N494" s="2" t="s">
        <v>1758</v>
      </c>
      <c r="O494" s="2" t="s">
        <v>1749</v>
      </c>
      <c r="Q494" s="2" t="s">
        <v>1750</v>
      </c>
      <c r="R494" s="6" t="n">
        <v>44438</v>
      </c>
    </row>
    <row r="495" customFormat="false" ht="18.7" hidden="false" customHeight="true" outlineLevel="0" collapsed="false">
      <c r="A495" s="1" t="n">
        <v>494</v>
      </c>
      <c r="B495" s="2" t="s">
        <v>2528</v>
      </c>
      <c r="C495" s="6" t="n">
        <v>44573</v>
      </c>
      <c r="D495" s="1" t="n">
        <v>2022</v>
      </c>
      <c r="E495" s="2" t="s">
        <v>2526</v>
      </c>
      <c r="F495" s="6" t="n">
        <v>33333</v>
      </c>
      <c r="G495" s="1" t="n">
        <v>265</v>
      </c>
      <c r="H495" s="2" t="s">
        <v>2527</v>
      </c>
      <c r="I495" s="2" t="s">
        <v>927</v>
      </c>
      <c r="J495" s="2" t="s">
        <v>1757</v>
      </c>
      <c r="K495" s="2" t="s">
        <v>1782</v>
      </c>
      <c r="L495" s="2" t="s">
        <v>1783</v>
      </c>
      <c r="M495" s="6" t="n">
        <v>44573</v>
      </c>
      <c r="N495" s="2" t="s">
        <v>1775</v>
      </c>
      <c r="P495" s="2" t="s">
        <v>1904</v>
      </c>
      <c r="Q495" s="2" t="s">
        <v>2250</v>
      </c>
      <c r="R495" s="6" t="n">
        <v>44573</v>
      </c>
      <c r="S495" s="2" t="s">
        <v>1766</v>
      </c>
      <c r="T495" s="2" t="s">
        <v>2529</v>
      </c>
      <c r="U495" s="6" t="n">
        <v>44573</v>
      </c>
      <c r="V495" s="2" t="s">
        <v>1855</v>
      </c>
    </row>
    <row r="496" customFormat="false" ht="18.7" hidden="false" customHeight="true" outlineLevel="0" collapsed="false">
      <c r="A496" s="1" t="n">
        <v>495</v>
      </c>
      <c r="B496" s="2" t="s">
        <v>2530</v>
      </c>
      <c r="C496" s="6" t="n">
        <v>44847</v>
      </c>
      <c r="D496" s="1" t="n">
        <v>2022</v>
      </c>
      <c r="E496" s="2" t="s">
        <v>2531</v>
      </c>
      <c r="F496" s="6" t="n">
        <v>33333</v>
      </c>
      <c r="G496" s="1" t="n">
        <v>265</v>
      </c>
      <c r="H496" s="2" t="s">
        <v>2527</v>
      </c>
      <c r="I496" s="2" t="s">
        <v>927</v>
      </c>
      <c r="J496" s="2" t="s">
        <v>1757</v>
      </c>
      <c r="K496" s="2" t="s">
        <v>1782</v>
      </c>
      <c r="L496" s="2" t="s">
        <v>1783</v>
      </c>
      <c r="M496" s="6" t="n">
        <v>44847</v>
      </c>
      <c r="N496" s="2" t="s">
        <v>1758</v>
      </c>
      <c r="O496" s="2" t="s">
        <v>1784</v>
      </c>
      <c r="Q496" s="2" t="s">
        <v>1779</v>
      </c>
      <c r="R496" s="6" t="n">
        <v>44847</v>
      </c>
      <c r="S496" s="2" t="s">
        <v>1766</v>
      </c>
    </row>
    <row r="497" customFormat="false" ht="18.7" hidden="false" customHeight="true" outlineLevel="0" collapsed="false">
      <c r="A497" s="1" t="n">
        <v>496</v>
      </c>
      <c r="B497" s="2" t="s">
        <v>2532</v>
      </c>
      <c r="C497" s="6" t="n">
        <v>44994</v>
      </c>
      <c r="D497" s="1" t="n">
        <v>2023</v>
      </c>
      <c r="E497" s="2" t="s">
        <v>2526</v>
      </c>
      <c r="F497" s="6" t="n">
        <v>33333</v>
      </c>
      <c r="G497" s="1" t="n">
        <v>265</v>
      </c>
      <c r="H497" s="2" t="s">
        <v>2527</v>
      </c>
      <c r="I497" s="2" t="s">
        <v>927</v>
      </c>
      <c r="J497" s="2" t="s">
        <v>1757</v>
      </c>
      <c r="K497" s="2" t="s">
        <v>1830</v>
      </c>
      <c r="L497" s="2" t="n">
        <v>223.235</v>
      </c>
      <c r="M497" s="6" t="n">
        <v>44994</v>
      </c>
      <c r="N497" s="2" t="s">
        <v>1758</v>
      </c>
      <c r="O497" s="2" t="s">
        <v>1766</v>
      </c>
    </row>
    <row r="498" customFormat="false" ht="18.7" hidden="false" customHeight="true" outlineLevel="0" collapsed="false">
      <c r="A498" s="1" t="n">
        <v>497</v>
      </c>
      <c r="B498" s="2" t="s">
        <v>2533</v>
      </c>
      <c r="C498" s="6" t="n">
        <v>44904</v>
      </c>
      <c r="D498" s="1" t="n">
        <v>2022</v>
      </c>
      <c r="E498" s="2" t="s">
        <v>2534</v>
      </c>
      <c r="F498" s="6" t="n">
        <v>32708</v>
      </c>
      <c r="G498" s="1" t="n">
        <v>267</v>
      </c>
      <c r="H498" s="2" t="s">
        <v>2535</v>
      </c>
      <c r="I498" s="2" t="s">
        <v>1025</v>
      </c>
      <c r="J498" s="2" t="s">
        <v>1850</v>
      </c>
      <c r="K498" s="2" t="s">
        <v>1798</v>
      </c>
      <c r="L498" s="2" t="n">
        <v>609.24</v>
      </c>
      <c r="M498" s="6" t="n">
        <v>44903</v>
      </c>
      <c r="N498" s="2" t="s">
        <v>1775</v>
      </c>
      <c r="P498" s="2" t="s">
        <v>1776</v>
      </c>
    </row>
    <row r="499" customFormat="false" ht="18.7" hidden="false" customHeight="true" outlineLevel="0" collapsed="false">
      <c r="A499" s="1" t="n">
        <v>498</v>
      </c>
      <c r="B499" s="2" t="s">
        <v>2536</v>
      </c>
      <c r="C499" s="6" t="n">
        <v>45005</v>
      </c>
      <c r="D499" s="1" t="n">
        <v>2023</v>
      </c>
      <c r="E499" s="2" t="s">
        <v>2537</v>
      </c>
      <c r="F499" s="6" t="n">
        <v>36535</v>
      </c>
      <c r="G499" s="1" t="n">
        <v>272</v>
      </c>
      <c r="H499" s="2" t="s">
        <v>2537</v>
      </c>
      <c r="I499" s="2" t="s">
        <v>1025</v>
      </c>
      <c r="J499" s="2" t="s">
        <v>1746</v>
      </c>
      <c r="K499" s="2" t="s">
        <v>2014</v>
      </c>
      <c r="L499" s="2" t="s">
        <v>1864</v>
      </c>
      <c r="M499" s="6" t="n">
        <v>45005</v>
      </c>
      <c r="O499" s="2" t="s">
        <v>1766</v>
      </c>
      <c r="Q499" s="2" t="s">
        <v>1824</v>
      </c>
      <c r="R499" s="6" t="n">
        <v>45005</v>
      </c>
      <c r="S499" s="2" t="s">
        <v>1766</v>
      </c>
    </row>
    <row r="500" customFormat="false" ht="18.7" hidden="false" customHeight="true" outlineLevel="0" collapsed="false">
      <c r="A500" s="1" t="n">
        <v>499</v>
      </c>
      <c r="B500" s="2" t="s">
        <v>2538</v>
      </c>
      <c r="C500" s="6" t="n">
        <v>45029</v>
      </c>
      <c r="D500" s="1" t="n">
        <v>2023</v>
      </c>
      <c r="E500" s="2" t="s">
        <v>2537</v>
      </c>
      <c r="F500" s="6" t="n">
        <v>36535</v>
      </c>
      <c r="G500" s="1" t="n">
        <v>272</v>
      </c>
      <c r="H500" s="2" t="s">
        <v>2537</v>
      </c>
      <c r="I500" s="2" t="s">
        <v>1025</v>
      </c>
      <c r="J500" s="2" t="s">
        <v>1746</v>
      </c>
      <c r="K500" s="2" t="s">
        <v>2539</v>
      </c>
      <c r="L500" s="2" t="s">
        <v>2540</v>
      </c>
      <c r="M500" s="6" t="n">
        <v>45029</v>
      </c>
      <c r="O500" s="2" t="s">
        <v>1766</v>
      </c>
      <c r="Q500" s="2" t="s">
        <v>1765</v>
      </c>
      <c r="R500" s="6" t="n">
        <v>45029</v>
      </c>
      <c r="S500" s="2" t="s">
        <v>1766</v>
      </c>
      <c r="T500" s="2" t="s">
        <v>1988</v>
      </c>
      <c r="U500" s="6" t="n">
        <v>45029</v>
      </c>
      <c r="V500" s="2" t="s">
        <v>1766</v>
      </c>
    </row>
    <row r="501" customFormat="false" ht="18.7" hidden="false" customHeight="true" outlineLevel="0" collapsed="false">
      <c r="A501" s="1" t="n">
        <v>500</v>
      </c>
      <c r="B501" s="2" t="s">
        <v>2541</v>
      </c>
      <c r="C501" s="6" t="n">
        <v>45064</v>
      </c>
      <c r="D501" s="1" t="n">
        <v>2023</v>
      </c>
      <c r="E501" s="2" t="s">
        <v>2537</v>
      </c>
      <c r="F501" s="6" t="n">
        <v>36535</v>
      </c>
      <c r="G501" s="1" t="n">
        <v>272</v>
      </c>
      <c r="H501" s="2" t="s">
        <v>2537</v>
      </c>
      <c r="I501" s="2" t="s">
        <v>1025</v>
      </c>
      <c r="J501" s="2" t="s">
        <v>1757</v>
      </c>
      <c r="K501" s="2" t="s">
        <v>1778</v>
      </c>
      <c r="L501" s="2" t="s">
        <v>1779</v>
      </c>
      <c r="M501" s="6" t="n">
        <v>45063</v>
      </c>
      <c r="N501" s="2" t="s">
        <v>1758</v>
      </c>
      <c r="O501" s="2" t="s">
        <v>1749</v>
      </c>
    </row>
    <row r="502" customFormat="false" ht="18.7" hidden="false" customHeight="true" outlineLevel="0" collapsed="false">
      <c r="A502" s="1" t="n">
        <v>501</v>
      </c>
      <c r="B502" s="2" t="s">
        <v>2542</v>
      </c>
      <c r="C502" s="6" t="n">
        <v>45595</v>
      </c>
      <c r="D502" s="1" t="n">
        <v>2024</v>
      </c>
      <c r="E502" s="2" t="s">
        <v>2537</v>
      </c>
      <c r="F502" s="6" t="n">
        <v>36535</v>
      </c>
      <c r="G502" s="1" t="n">
        <v>272</v>
      </c>
      <c r="H502" s="2" t="s">
        <v>2537</v>
      </c>
      <c r="J502" s="2" t="s">
        <v>1746</v>
      </c>
      <c r="K502" s="2" t="s">
        <v>2539</v>
      </c>
      <c r="L502" s="2" t="s">
        <v>2540</v>
      </c>
      <c r="M502" s="6" t="n">
        <v>45595</v>
      </c>
      <c r="O502" s="2" t="s">
        <v>1766</v>
      </c>
    </row>
    <row r="503" customFormat="false" ht="18.7" hidden="false" customHeight="true" outlineLevel="0" collapsed="false">
      <c r="A503" s="1" t="n">
        <v>502</v>
      </c>
      <c r="B503" s="2" t="s">
        <v>2543</v>
      </c>
      <c r="C503" s="6" t="n">
        <v>45068</v>
      </c>
      <c r="D503" s="1" t="n">
        <v>2023</v>
      </c>
      <c r="E503" s="2" t="s">
        <v>2544</v>
      </c>
      <c r="F503" s="6" t="n">
        <v>23443</v>
      </c>
      <c r="G503" s="1" t="n">
        <v>275</v>
      </c>
      <c r="H503" s="2" t="s">
        <v>2545</v>
      </c>
      <c r="I503" s="2" t="s">
        <v>1222</v>
      </c>
      <c r="J503" s="2" t="s">
        <v>1757</v>
      </c>
      <c r="K503" s="2" t="s">
        <v>1754</v>
      </c>
      <c r="L503" s="2" t="s">
        <v>1750</v>
      </c>
      <c r="M503" s="6" t="n">
        <v>45066</v>
      </c>
      <c r="N503" s="2" t="s">
        <v>1758</v>
      </c>
      <c r="O503" s="2" t="s">
        <v>1749</v>
      </c>
      <c r="Q503" s="2" t="s">
        <v>1779</v>
      </c>
      <c r="R503" s="6" t="n">
        <v>45066</v>
      </c>
      <c r="S503" s="2" t="s">
        <v>1766</v>
      </c>
    </row>
    <row r="504" customFormat="false" ht="18.7" hidden="false" customHeight="true" outlineLevel="0" collapsed="false">
      <c r="A504" s="1" t="n">
        <v>503</v>
      </c>
      <c r="B504" s="2" t="s">
        <v>2546</v>
      </c>
      <c r="C504" s="6" t="n">
        <v>45163</v>
      </c>
      <c r="D504" s="1" t="n">
        <v>2023</v>
      </c>
      <c r="E504" s="2" t="s">
        <v>2544</v>
      </c>
      <c r="F504" s="6" t="n">
        <v>23443</v>
      </c>
      <c r="G504" s="1" t="n">
        <v>275</v>
      </c>
      <c r="H504" s="2" t="s">
        <v>2545</v>
      </c>
      <c r="I504" s="2" t="s">
        <v>1222</v>
      </c>
      <c r="J504" s="2" t="s">
        <v>1757</v>
      </c>
      <c r="K504" s="2" t="s">
        <v>2547</v>
      </c>
      <c r="L504" s="2" t="s">
        <v>2131</v>
      </c>
      <c r="M504" s="6" t="n">
        <v>45160</v>
      </c>
      <c r="N504" s="2" t="s">
        <v>1758</v>
      </c>
      <c r="O504" s="2" t="s">
        <v>1784</v>
      </c>
    </row>
    <row r="505" customFormat="false" ht="18.7" hidden="false" customHeight="true" outlineLevel="0" collapsed="false">
      <c r="A505" s="1" t="n">
        <v>504</v>
      </c>
      <c r="B505" s="2" t="s">
        <v>2548</v>
      </c>
      <c r="C505" s="6" t="n">
        <v>45518</v>
      </c>
      <c r="D505" s="1" t="n">
        <v>2024</v>
      </c>
      <c r="E505" s="2" t="s">
        <v>2544</v>
      </c>
      <c r="F505" s="6" t="n">
        <v>23443</v>
      </c>
      <c r="G505" s="1" t="n">
        <v>275</v>
      </c>
      <c r="H505" s="2" t="s">
        <v>2545</v>
      </c>
      <c r="J505" s="2" t="s">
        <v>1757</v>
      </c>
      <c r="K505" s="2" t="s">
        <v>1778</v>
      </c>
      <c r="L505" s="2" t="s">
        <v>1779</v>
      </c>
      <c r="M505" s="6" t="n">
        <v>45518</v>
      </c>
      <c r="N505" s="2" t="s">
        <v>1758</v>
      </c>
      <c r="O505" s="2" t="s">
        <v>1766</v>
      </c>
    </row>
    <row r="506" customFormat="false" ht="18.7" hidden="false" customHeight="true" outlineLevel="0" collapsed="false">
      <c r="A506" s="1" t="n">
        <v>505</v>
      </c>
      <c r="B506" s="2" t="s">
        <v>2549</v>
      </c>
      <c r="C506" s="6" t="n">
        <v>45539</v>
      </c>
      <c r="D506" s="1" t="n">
        <v>2024</v>
      </c>
      <c r="E506" s="2" t="s">
        <v>2544</v>
      </c>
      <c r="F506" s="6" t="n">
        <v>23443</v>
      </c>
      <c r="G506" s="1" t="n">
        <v>275</v>
      </c>
      <c r="H506" s="2" t="s">
        <v>2545</v>
      </c>
      <c r="I506" s="2" t="s">
        <v>1222</v>
      </c>
      <c r="J506" s="2" t="s">
        <v>1850</v>
      </c>
      <c r="K506" s="2" t="s">
        <v>1759</v>
      </c>
      <c r="L506" s="2" t="s">
        <v>1750</v>
      </c>
      <c r="M506" s="6" t="n">
        <v>45536</v>
      </c>
      <c r="N506" s="2" t="s">
        <v>2302</v>
      </c>
      <c r="O506" s="2" t="s">
        <v>1749</v>
      </c>
      <c r="Q506" s="2" t="s">
        <v>1779</v>
      </c>
      <c r="R506" s="6" t="n">
        <v>45536</v>
      </c>
      <c r="S506" s="2" t="s">
        <v>1766</v>
      </c>
    </row>
    <row r="507" customFormat="false" ht="18.7" hidden="false" customHeight="true" outlineLevel="0" collapsed="false">
      <c r="A507" s="1" t="n">
        <v>506</v>
      </c>
      <c r="B507" s="2" t="s">
        <v>2550</v>
      </c>
      <c r="C507" s="6" t="n">
        <v>44019</v>
      </c>
      <c r="D507" s="1" t="n">
        <v>2020</v>
      </c>
      <c r="E507" s="2" t="s">
        <v>2551</v>
      </c>
      <c r="F507" s="6" t="n">
        <v>34507</v>
      </c>
      <c r="G507" s="1" t="n">
        <v>277</v>
      </c>
      <c r="H507" s="2" t="s">
        <v>2552</v>
      </c>
      <c r="I507" s="2" t="s">
        <v>2293</v>
      </c>
      <c r="J507" s="2" t="s">
        <v>1757</v>
      </c>
      <c r="K507" s="2" t="s">
        <v>1769</v>
      </c>
      <c r="L507" s="2" t="s">
        <v>1770</v>
      </c>
      <c r="M507" s="6" t="n">
        <v>44018</v>
      </c>
      <c r="N507" s="2" t="s">
        <v>1758</v>
      </c>
      <c r="O507" s="2" t="s">
        <v>1749</v>
      </c>
      <c r="Q507" s="2" t="n">
        <v>609.59</v>
      </c>
      <c r="R507" s="6" t="n">
        <v>44018</v>
      </c>
    </row>
    <row r="508" customFormat="false" ht="18.7" hidden="false" customHeight="true" outlineLevel="0" collapsed="false">
      <c r="A508" s="1" t="n">
        <v>507</v>
      </c>
      <c r="B508" s="2" t="s">
        <v>2553</v>
      </c>
      <c r="C508" s="6" t="n">
        <v>44774</v>
      </c>
      <c r="D508" s="1" t="n">
        <v>2022</v>
      </c>
      <c r="E508" s="2" t="s">
        <v>2551</v>
      </c>
      <c r="F508" s="6" t="n">
        <v>34507</v>
      </c>
      <c r="G508" s="1" t="n">
        <v>277</v>
      </c>
      <c r="H508" s="2" t="s">
        <v>2552</v>
      </c>
      <c r="J508" s="2" t="s">
        <v>1757</v>
      </c>
      <c r="K508" s="2" t="s">
        <v>1778</v>
      </c>
      <c r="L508" s="2" t="s">
        <v>1779</v>
      </c>
      <c r="M508" s="6" t="n">
        <v>44754</v>
      </c>
      <c r="N508" s="2" t="s">
        <v>1775</v>
      </c>
      <c r="P508" s="2" t="s">
        <v>1904</v>
      </c>
    </row>
    <row r="509" customFormat="false" ht="18.7" hidden="false" customHeight="true" outlineLevel="0" collapsed="false">
      <c r="A509" s="1" t="n">
        <v>508</v>
      </c>
      <c r="B509" s="2" t="s">
        <v>2554</v>
      </c>
      <c r="C509" s="6" t="n">
        <v>44848</v>
      </c>
      <c r="D509" s="1" t="n">
        <v>2022</v>
      </c>
      <c r="E509" s="2" t="s">
        <v>2551</v>
      </c>
      <c r="F509" s="6" t="n">
        <v>34507</v>
      </c>
      <c r="G509" s="1" t="n">
        <v>277</v>
      </c>
      <c r="H509" s="2" t="s">
        <v>2552</v>
      </c>
      <c r="I509" s="2" t="s">
        <v>1957</v>
      </c>
      <c r="J509" s="2" t="s">
        <v>1757</v>
      </c>
      <c r="K509" s="2" t="s">
        <v>1778</v>
      </c>
      <c r="L509" s="2" t="s">
        <v>1779</v>
      </c>
      <c r="M509" s="6" t="n">
        <v>44846</v>
      </c>
      <c r="N509" s="2" t="s">
        <v>1758</v>
      </c>
      <c r="O509" s="2" t="s">
        <v>1749</v>
      </c>
    </row>
    <row r="510" customFormat="false" ht="18.7" hidden="false" customHeight="true" outlineLevel="0" collapsed="false">
      <c r="A510" s="1" t="n">
        <v>509</v>
      </c>
      <c r="B510" s="2" t="s">
        <v>2555</v>
      </c>
      <c r="C510" s="6" t="n">
        <v>44901</v>
      </c>
      <c r="D510" s="1" t="n">
        <v>2022</v>
      </c>
      <c r="E510" s="2" t="s">
        <v>2551</v>
      </c>
      <c r="F510" s="6" t="n">
        <v>34507</v>
      </c>
      <c r="G510" s="1" t="n">
        <v>277</v>
      </c>
      <c r="H510" s="2" t="s">
        <v>2552</v>
      </c>
      <c r="J510" s="2" t="s">
        <v>1757</v>
      </c>
      <c r="K510" s="2" t="s">
        <v>2110</v>
      </c>
      <c r="L510" s="2" t="s">
        <v>1750</v>
      </c>
      <c r="M510" s="6" t="n">
        <v>44787</v>
      </c>
      <c r="N510" s="2" t="s">
        <v>1758</v>
      </c>
      <c r="O510" s="2" t="s">
        <v>1784</v>
      </c>
      <c r="Q510" s="2" t="n">
        <v>223.235</v>
      </c>
      <c r="R510" s="6" t="n">
        <v>44787</v>
      </c>
      <c r="S510" s="2" t="s">
        <v>1766</v>
      </c>
    </row>
    <row r="511" customFormat="false" ht="18.7" hidden="false" customHeight="true" outlineLevel="0" collapsed="false">
      <c r="A511" s="1" t="n">
        <v>510</v>
      </c>
      <c r="B511" s="2" t="s">
        <v>2556</v>
      </c>
      <c r="C511" s="6" t="n">
        <v>44207</v>
      </c>
      <c r="D511" s="1" t="n">
        <v>2021</v>
      </c>
      <c r="E511" s="2" t="s">
        <v>2557</v>
      </c>
      <c r="F511" s="6" t="n">
        <v>34379</v>
      </c>
      <c r="G511" s="1" t="n">
        <v>278</v>
      </c>
      <c r="H511" s="2" t="s">
        <v>2558</v>
      </c>
      <c r="I511" s="2" t="s">
        <v>1025</v>
      </c>
      <c r="J511" s="2" t="s">
        <v>1757</v>
      </c>
      <c r="K511" s="2" t="s">
        <v>2559</v>
      </c>
      <c r="L511" s="2" t="s">
        <v>2131</v>
      </c>
      <c r="M511" s="6" t="n">
        <v>44202</v>
      </c>
      <c r="N511" s="2" t="s">
        <v>1758</v>
      </c>
      <c r="O511" s="2" t="s">
        <v>1784</v>
      </c>
    </row>
    <row r="512" customFormat="false" ht="18.7" hidden="false" customHeight="true" outlineLevel="0" collapsed="false">
      <c r="A512" s="1" t="n">
        <v>511</v>
      </c>
      <c r="B512" s="2" t="s">
        <v>2560</v>
      </c>
      <c r="C512" s="6" t="n">
        <v>44418</v>
      </c>
      <c r="D512" s="1" t="n">
        <v>2021</v>
      </c>
      <c r="E512" s="2" t="s">
        <v>2557</v>
      </c>
      <c r="F512" s="6" t="n">
        <v>34379</v>
      </c>
      <c r="G512" s="1" t="n">
        <v>278</v>
      </c>
      <c r="H512" s="2" t="s">
        <v>2558</v>
      </c>
      <c r="I512" s="2" t="s">
        <v>1025</v>
      </c>
      <c r="J512" s="2" t="s">
        <v>1850</v>
      </c>
      <c r="K512" s="2" t="s">
        <v>1782</v>
      </c>
      <c r="L512" s="2" t="s">
        <v>1783</v>
      </c>
      <c r="M512" s="6" t="n">
        <v>44417</v>
      </c>
      <c r="N512" s="2" t="s">
        <v>1775</v>
      </c>
      <c r="P512" s="2" t="s">
        <v>1797</v>
      </c>
      <c r="Q512" s="2" t="s">
        <v>2041</v>
      </c>
      <c r="R512" s="6" t="n">
        <v>44417</v>
      </c>
      <c r="S512" s="2" t="s">
        <v>1766</v>
      </c>
      <c r="T512" s="2" t="s">
        <v>1779</v>
      </c>
      <c r="U512" s="6" t="n">
        <v>44417</v>
      </c>
      <c r="V512" s="2" t="s">
        <v>1766</v>
      </c>
      <c r="W512" s="2" t="s">
        <v>1824</v>
      </c>
      <c r="X512" s="6" t="n">
        <v>44417</v>
      </c>
      <c r="Y512" s="2" t="s">
        <v>1766</v>
      </c>
    </row>
    <row r="513" customFormat="false" ht="18.7" hidden="false" customHeight="true" outlineLevel="0" collapsed="false">
      <c r="A513" s="1" t="n">
        <v>512</v>
      </c>
      <c r="B513" s="2" t="s">
        <v>2561</v>
      </c>
      <c r="C513" s="6" t="n">
        <v>44558</v>
      </c>
      <c r="D513" s="1" t="n">
        <v>2021</v>
      </c>
      <c r="E513" s="2" t="s">
        <v>2557</v>
      </c>
      <c r="F513" s="6" t="n">
        <v>34379</v>
      </c>
      <c r="G513" s="1" t="n">
        <v>278</v>
      </c>
      <c r="H513" s="2" t="s">
        <v>2558</v>
      </c>
      <c r="I513" s="2" t="s">
        <v>1025</v>
      </c>
      <c r="J513" s="2" t="s">
        <v>1757</v>
      </c>
      <c r="K513" s="2" t="s">
        <v>1773</v>
      </c>
      <c r="L513" s="2" t="s">
        <v>1774</v>
      </c>
      <c r="M513" s="6" t="n">
        <v>44507</v>
      </c>
      <c r="N513" s="2" t="s">
        <v>1758</v>
      </c>
      <c r="O513" s="2" t="s">
        <v>1749</v>
      </c>
    </row>
    <row r="514" customFormat="false" ht="18.7" hidden="false" customHeight="true" outlineLevel="0" collapsed="false">
      <c r="A514" s="1" t="n">
        <v>513</v>
      </c>
      <c r="B514" s="2" t="s">
        <v>2562</v>
      </c>
      <c r="C514" s="6" t="n">
        <v>44851</v>
      </c>
      <c r="D514" s="1" t="n">
        <v>2022</v>
      </c>
      <c r="E514" s="2" t="s">
        <v>2557</v>
      </c>
      <c r="F514" s="6" t="n">
        <v>34379</v>
      </c>
      <c r="G514" s="1" t="n">
        <v>278</v>
      </c>
      <c r="H514" s="2" t="s">
        <v>2558</v>
      </c>
      <c r="I514" s="2" t="s">
        <v>1025</v>
      </c>
      <c r="J514" s="2" t="s">
        <v>1757</v>
      </c>
      <c r="K514" s="2" t="s">
        <v>1767</v>
      </c>
      <c r="L514" s="2" t="s">
        <v>1768</v>
      </c>
      <c r="M514" s="6" t="n">
        <v>44849</v>
      </c>
      <c r="N514" s="2" t="s">
        <v>1758</v>
      </c>
      <c r="O514" s="2" t="s">
        <v>1749</v>
      </c>
      <c r="Q514" s="2" t="s">
        <v>1829</v>
      </c>
      <c r="R514" s="6" t="n">
        <v>44849</v>
      </c>
      <c r="S514" s="2" t="s">
        <v>1766</v>
      </c>
    </row>
    <row r="515" customFormat="false" ht="18.7" hidden="false" customHeight="true" outlineLevel="0" collapsed="false">
      <c r="A515" s="1" t="n">
        <v>514</v>
      </c>
      <c r="B515" s="2" t="s">
        <v>2563</v>
      </c>
      <c r="C515" s="6" t="n">
        <v>44476</v>
      </c>
      <c r="D515" s="1" t="n">
        <v>2021</v>
      </c>
      <c r="E515" s="2" t="s">
        <v>1414</v>
      </c>
      <c r="F515" s="6" t="n">
        <v>31671</v>
      </c>
      <c r="G515" s="1" t="n">
        <v>279</v>
      </c>
      <c r="H515" s="2" t="s">
        <v>1414</v>
      </c>
      <c r="I515" s="2" t="s">
        <v>927</v>
      </c>
      <c r="J515" s="2" t="s">
        <v>1757</v>
      </c>
      <c r="K515" s="2" t="s">
        <v>2400</v>
      </c>
      <c r="L515" s="2" t="s">
        <v>2142</v>
      </c>
      <c r="M515" s="6" t="n">
        <v>44469</v>
      </c>
      <c r="N515" s="2" t="s">
        <v>1775</v>
      </c>
      <c r="P515" s="2" t="s">
        <v>1904</v>
      </c>
    </row>
    <row r="516" customFormat="false" ht="18.7" hidden="false" customHeight="true" outlineLevel="0" collapsed="false">
      <c r="A516" s="1" t="n">
        <v>515</v>
      </c>
      <c r="B516" s="2" t="s">
        <v>1413</v>
      </c>
      <c r="C516" s="6" t="n">
        <v>44908</v>
      </c>
      <c r="D516" s="1" t="n">
        <v>2022</v>
      </c>
      <c r="E516" s="2" t="s">
        <v>1414</v>
      </c>
      <c r="F516" s="6" t="n">
        <v>31671</v>
      </c>
      <c r="G516" s="1" t="n">
        <v>279</v>
      </c>
      <c r="H516" s="2" t="s">
        <v>1414</v>
      </c>
      <c r="I516" s="2" t="s">
        <v>1848</v>
      </c>
      <c r="J516" s="2" t="s">
        <v>1823</v>
      </c>
      <c r="K516" s="2" t="s">
        <v>2564</v>
      </c>
      <c r="L516" s="2" t="s">
        <v>2565</v>
      </c>
      <c r="M516" s="6" t="n">
        <v>44742</v>
      </c>
      <c r="O516" s="2" t="s">
        <v>1766</v>
      </c>
      <c r="Q516" s="2" t="s">
        <v>2566</v>
      </c>
      <c r="R516" s="6" t="n">
        <v>44742</v>
      </c>
      <c r="S516" s="2" t="s">
        <v>1766</v>
      </c>
      <c r="T516" s="2" t="s">
        <v>2250</v>
      </c>
      <c r="U516" s="6" t="n">
        <v>44742</v>
      </c>
      <c r="V516" s="2" t="s">
        <v>1766</v>
      </c>
    </row>
    <row r="517" customFormat="false" ht="18.7" hidden="false" customHeight="true" outlineLevel="0" collapsed="false">
      <c r="A517" s="1" t="n">
        <v>516</v>
      </c>
      <c r="B517" s="2" t="s">
        <v>1418</v>
      </c>
      <c r="C517" s="6" t="n">
        <v>44978</v>
      </c>
      <c r="D517" s="1" t="n">
        <v>2023</v>
      </c>
      <c r="E517" s="2" t="s">
        <v>1414</v>
      </c>
      <c r="F517" s="6" t="n">
        <v>31671</v>
      </c>
      <c r="G517" s="1" t="n">
        <v>279</v>
      </c>
      <c r="H517" s="2" t="s">
        <v>1414</v>
      </c>
      <c r="I517" s="2" t="s">
        <v>1848</v>
      </c>
      <c r="J517" s="2" t="s">
        <v>1823</v>
      </c>
      <c r="K517" s="2" t="s">
        <v>2400</v>
      </c>
      <c r="L517" s="2" t="s">
        <v>2142</v>
      </c>
      <c r="M517" s="6" t="n">
        <v>44977</v>
      </c>
      <c r="O517" s="2" t="s">
        <v>1766</v>
      </c>
      <c r="Q517" s="2" t="s">
        <v>1829</v>
      </c>
      <c r="R517" s="6" t="n">
        <v>44977</v>
      </c>
      <c r="S517" s="2" t="s">
        <v>1766</v>
      </c>
    </row>
    <row r="518" customFormat="false" ht="18.7" hidden="false" customHeight="true" outlineLevel="0" collapsed="false">
      <c r="A518" s="1" t="n">
        <v>517</v>
      </c>
      <c r="B518" s="2" t="s">
        <v>1417</v>
      </c>
      <c r="C518" s="6" t="n">
        <v>45154</v>
      </c>
      <c r="D518" s="1" t="n">
        <v>2023</v>
      </c>
      <c r="E518" s="2" t="s">
        <v>1414</v>
      </c>
      <c r="F518" s="6" t="n">
        <v>31671</v>
      </c>
      <c r="G518" s="1" t="n">
        <v>279</v>
      </c>
      <c r="H518" s="2" t="s">
        <v>1414</v>
      </c>
      <c r="I518" s="2" t="s">
        <v>1848</v>
      </c>
      <c r="J518" s="2" t="s">
        <v>1823</v>
      </c>
      <c r="K518" s="2" t="s">
        <v>2567</v>
      </c>
      <c r="L518" s="2" t="s">
        <v>2227</v>
      </c>
      <c r="M518" s="6" t="n">
        <v>45153</v>
      </c>
      <c r="O518" s="2" t="s">
        <v>1784</v>
      </c>
      <c r="Q518" s="2" t="s">
        <v>1988</v>
      </c>
      <c r="R518" s="6" t="n">
        <v>45153</v>
      </c>
      <c r="S518" s="2" t="s">
        <v>1766</v>
      </c>
      <c r="T518" s="2" t="s">
        <v>1829</v>
      </c>
      <c r="U518" s="6" t="n">
        <v>45153</v>
      </c>
      <c r="V518" s="2" t="s">
        <v>1766</v>
      </c>
    </row>
    <row r="519" customFormat="false" ht="18.7" hidden="false" customHeight="true" outlineLevel="0" collapsed="false">
      <c r="A519" s="1" t="n">
        <v>518</v>
      </c>
      <c r="B519" s="2" t="s">
        <v>2568</v>
      </c>
      <c r="C519" s="6" t="n">
        <v>45142</v>
      </c>
      <c r="D519" s="1" t="n">
        <v>2023</v>
      </c>
      <c r="E519" s="2" t="s">
        <v>1051</v>
      </c>
      <c r="F519" s="6" t="n">
        <v>36076</v>
      </c>
      <c r="G519" s="1" t="n">
        <v>280</v>
      </c>
      <c r="H519" s="2" t="s">
        <v>1017</v>
      </c>
      <c r="I519" s="2" t="s">
        <v>927</v>
      </c>
      <c r="J519" s="2" t="s">
        <v>1757</v>
      </c>
      <c r="K519" s="2" t="s">
        <v>2365</v>
      </c>
      <c r="L519" s="2" t="n">
        <v>609.59</v>
      </c>
      <c r="M519" s="6" t="n">
        <v>45141</v>
      </c>
      <c r="N519" s="2" t="s">
        <v>1758</v>
      </c>
      <c r="O519" s="2" t="s">
        <v>1749</v>
      </c>
      <c r="Q519" s="2" t="s">
        <v>1829</v>
      </c>
      <c r="R519" s="6" t="n">
        <v>45141</v>
      </c>
      <c r="S519" s="2" t="s">
        <v>1766</v>
      </c>
    </row>
    <row r="520" customFormat="false" ht="18.7" hidden="false" customHeight="true" outlineLevel="0" collapsed="false">
      <c r="A520" s="1" t="n">
        <v>519</v>
      </c>
      <c r="B520" s="2" t="s">
        <v>1050</v>
      </c>
      <c r="C520" s="6" t="n">
        <v>45504</v>
      </c>
      <c r="D520" s="1" t="n">
        <v>2024</v>
      </c>
      <c r="E520" s="2" t="s">
        <v>1051</v>
      </c>
      <c r="F520" s="6" t="n">
        <v>36076</v>
      </c>
      <c r="G520" s="1" t="n">
        <v>280</v>
      </c>
      <c r="H520" s="2" t="s">
        <v>1017</v>
      </c>
      <c r="I520" s="2" t="s">
        <v>927</v>
      </c>
      <c r="J520" s="2" t="s">
        <v>1850</v>
      </c>
      <c r="K520" s="2" t="s">
        <v>1778</v>
      </c>
      <c r="L520" s="2" t="s">
        <v>1779</v>
      </c>
      <c r="M520" s="6" t="n">
        <v>45502</v>
      </c>
      <c r="N520" s="2" t="s">
        <v>1758</v>
      </c>
      <c r="O520" s="2" t="s">
        <v>1749</v>
      </c>
      <c r="Q520" s="2" t="s">
        <v>2569</v>
      </c>
      <c r="R520" s="6" t="n">
        <v>45502</v>
      </c>
    </row>
    <row r="521" customFormat="false" ht="18.7" hidden="false" customHeight="true" outlineLevel="0" collapsed="false">
      <c r="A521" s="1" t="n">
        <v>520</v>
      </c>
      <c r="B521" s="2" t="s">
        <v>1011</v>
      </c>
      <c r="C521" s="6" t="n">
        <v>45547</v>
      </c>
      <c r="D521" s="1" t="n">
        <v>2024</v>
      </c>
      <c r="E521" s="2" t="s">
        <v>1012</v>
      </c>
      <c r="F521" s="6" t="n">
        <v>36076</v>
      </c>
      <c r="G521" s="1" t="n">
        <v>280</v>
      </c>
      <c r="H521" s="2" t="s">
        <v>1017</v>
      </c>
      <c r="J521" s="2" t="s">
        <v>1823</v>
      </c>
      <c r="K521" s="2" t="s">
        <v>1778</v>
      </c>
      <c r="L521" s="2" t="s">
        <v>1779</v>
      </c>
      <c r="M521" s="6" t="n">
        <v>45105</v>
      </c>
      <c r="O521" s="2" t="s">
        <v>1784</v>
      </c>
      <c r="Q521" s="2" t="s">
        <v>1779</v>
      </c>
      <c r="R521" s="6" t="n">
        <v>45105</v>
      </c>
      <c r="S521" s="2" t="s">
        <v>1784</v>
      </c>
    </row>
    <row r="522" customFormat="false" ht="18.7" hidden="false" customHeight="true" outlineLevel="0" collapsed="false">
      <c r="A522" s="1" t="n">
        <v>521</v>
      </c>
      <c r="B522" s="2" t="s">
        <v>2570</v>
      </c>
      <c r="C522" s="6" t="n">
        <v>45565</v>
      </c>
      <c r="D522" s="1" t="n">
        <v>2024</v>
      </c>
      <c r="E522" s="2" t="s">
        <v>1051</v>
      </c>
      <c r="F522" s="6" t="n">
        <v>36076</v>
      </c>
      <c r="G522" s="1" t="n">
        <v>280</v>
      </c>
      <c r="H522" s="2" t="s">
        <v>1017</v>
      </c>
      <c r="I522" s="2" t="s">
        <v>1222</v>
      </c>
      <c r="J522" s="2" t="s">
        <v>1850</v>
      </c>
      <c r="K522" s="2" t="s">
        <v>1825</v>
      </c>
      <c r="L522" s="2" t="s">
        <v>1826</v>
      </c>
      <c r="M522" s="6" t="n">
        <v>45544</v>
      </c>
      <c r="N522" s="2" t="s">
        <v>1775</v>
      </c>
      <c r="P522" s="2" t="s">
        <v>1776</v>
      </c>
      <c r="Q522" s="2" t="s">
        <v>1768</v>
      </c>
      <c r="R522" s="6" t="n">
        <v>45544</v>
      </c>
      <c r="S522" s="2" t="s">
        <v>1749</v>
      </c>
    </row>
    <row r="523" customFormat="false" ht="18.7" hidden="false" customHeight="true" outlineLevel="0" collapsed="false">
      <c r="A523" s="1" t="n">
        <v>522</v>
      </c>
      <c r="B523" s="2" t="s">
        <v>1208</v>
      </c>
      <c r="C523" s="6" t="n">
        <v>45135</v>
      </c>
      <c r="D523" s="1" t="n">
        <v>2023</v>
      </c>
      <c r="E523" s="2" t="s">
        <v>1209</v>
      </c>
      <c r="F523" s="6" t="n">
        <v>36332</v>
      </c>
      <c r="G523" s="1" t="n">
        <v>282</v>
      </c>
      <c r="H523" s="2" t="s">
        <v>1213</v>
      </c>
      <c r="I523" s="2" t="s">
        <v>1210</v>
      </c>
      <c r="J523" s="2" t="s">
        <v>1746</v>
      </c>
      <c r="K523" s="2" t="s">
        <v>1979</v>
      </c>
      <c r="L523" s="2" t="s">
        <v>1980</v>
      </c>
      <c r="M523" s="6" t="n">
        <v>45134</v>
      </c>
      <c r="O523" s="2" t="s">
        <v>1749</v>
      </c>
      <c r="Q523" s="2" t="s">
        <v>1970</v>
      </c>
      <c r="R523" s="6" t="n">
        <v>45134</v>
      </c>
      <c r="S523" s="2" t="s">
        <v>1749</v>
      </c>
    </row>
    <row r="524" customFormat="false" ht="18.7" hidden="false" customHeight="true" outlineLevel="0" collapsed="false">
      <c r="A524" s="1" t="n">
        <v>523</v>
      </c>
      <c r="B524" s="2" t="s">
        <v>1214</v>
      </c>
      <c r="C524" s="6" t="n">
        <v>45146</v>
      </c>
      <c r="D524" s="1" t="n">
        <v>2023</v>
      </c>
      <c r="E524" s="2" t="s">
        <v>1209</v>
      </c>
      <c r="F524" s="6" t="n">
        <v>36332</v>
      </c>
      <c r="G524" s="1" t="n">
        <v>282</v>
      </c>
      <c r="H524" s="2" t="s">
        <v>1213</v>
      </c>
      <c r="I524" s="2" t="s">
        <v>1210</v>
      </c>
      <c r="J524" s="2" t="s">
        <v>1746</v>
      </c>
      <c r="K524" s="2" t="s">
        <v>2571</v>
      </c>
      <c r="L524" s="2" t="s">
        <v>2572</v>
      </c>
      <c r="M524" s="6" t="n">
        <v>45128</v>
      </c>
      <c r="O524" s="2" t="s">
        <v>1749</v>
      </c>
    </row>
    <row r="525" customFormat="false" ht="18.7" hidden="false" customHeight="true" outlineLevel="0" collapsed="false">
      <c r="A525" s="1" t="n">
        <v>524</v>
      </c>
      <c r="B525" s="2" t="s">
        <v>2573</v>
      </c>
      <c r="C525" s="6" t="n">
        <v>45195</v>
      </c>
      <c r="D525" s="1" t="n">
        <v>2023</v>
      </c>
      <c r="E525" s="2" t="s">
        <v>1209</v>
      </c>
      <c r="F525" s="6" t="n">
        <v>36332</v>
      </c>
      <c r="G525" s="1" t="n">
        <v>282</v>
      </c>
      <c r="H525" s="2" t="s">
        <v>1213</v>
      </c>
      <c r="I525" s="2" t="s">
        <v>2195</v>
      </c>
      <c r="J525" s="2" t="s">
        <v>1757</v>
      </c>
      <c r="K525" s="2" t="s">
        <v>2043</v>
      </c>
      <c r="L525" s="2" t="s">
        <v>1829</v>
      </c>
      <c r="M525" s="6" t="n">
        <v>45186</v>
      </c>
      <c r="N525" s="2" t="s">
        <v>1758</v>
      </c>
      <c r="O525" s="2" t="s">
        <v>1766</v>
      </c>
    </row>
    <row r="526" customFormat="false" ht="18.7" hidden="false" customHeight="true" outlineLevel="0" collapsed="false">
      <c r="A526" s="1" t="n">
        <v>525</v>
      </c>
      <c r="B526" s="2" t="s">
        <v>1215</v>
      </c>
      <c r="C526" s="6" t="n">
        <v>45498</v>
      </c>
      <c r="D526" s="1" t="n">
        <v>2024</v>
      </c>
      <c r="E526" s="2" t="s">
        <v>1209</v>
      </c>
      <c r="F526" s="6" t="n">
        <v>36332</v>
      </c>
      <c r="G526" s="1" t="n">
        <v>282</v>
      </c>
      <c r="H526" s="2" t="s">
        <v>1213</v>
      </c>
      <c r="I526" s="2" t="s">
        <v>1210</v>
      </c>
      <c r="J526" s="2" t="s">
        <v>1823</v>
      </c>
      <c r="K526" s="2" t="s">
        <v>1778</v>
      </c>
      <c r="L526" s="2" t="s">
        <v>1779</v>
      </c>
      <c r="M526" s="6" t="n">
        <v>44960</v>
      </c>
      <c r="O526" s="2" t="s">
        <v>1749</v>
      </c>
      <c r="Q526" s="2" t="s">
        <v>1774</v>
      </c>
      <c r="R526" s="6" t="n">
        <v>44960</v>
      </c>
      <c r="S526" s="2" t="s">
        <v>1749</v>
      </c>
      <c r="T526" s="2" t="s">
        <v>1788</v>
      </c>
      <c r="U526" s="6" t="n">
        <v>44960</v>
      </c>
      <c r="V526" s="2" t="s">
        <v>1749</v>
      </c>
    </row>
    <row r="527" customFormat="false" ht="18.7" hidden="false" customHeight="true" outlineLevel="0" collapsed="false">
      <c r="A527" s="1" t="n">
        <v>526</v>
      </c>
      <c r="B527" s="2" t="s">
        <v>941</v>
      </c>
      <c r="C527" s="6" t="n">
        <v>44098</v>
      </c>
      <c r="D527" s="1" t="n">
        <v>2020</v>
      </c>
      <c r="E527" s="2" t="s">
        <v>942</v>
      </c>
      <c r="F527" s="6" t="n">
        <v>35477</v>
      </c>
      <c r="G527" s="1" t="n">
        <v>283</v>
      </c>
      <c r="H527" s="2" t="s">
        <v>946</v>
      </c>
      <c r="I527" s="2" t="s">
        <v>886</v>
      </c>
      <c r="J527" s="2" t="s">
        <v>1823</v>
      </c>
      <c r="K527" s="2" t="s">
        <v>2574</v>
      </c>
      <c r="L527" s="2" t="s">
        <v>1829</v>
      </c>
      <c r="M527" s="6" t="n">
        <v>43845</v>
      </c>
      <c r="O527" s="2" t="s">
        <v>1766</v>
      </c>
      <c r="Q527" s="2" t="s">
        <v>2250</v>
      </c>
      <c r="R527" s="6" t="n">
        <v>43845</v>
      </c>
      <c r="S527" s="2" t="s">
        <v>1766</v>
      </c>
      <c r="T527" s="2" t="s">
        <v>2565</v>
      </c>
      <c r="U527" s="6" t="n">
        <v>43845</v>
      </c>
      <c r="V527" s="2" t="s">
        <v>1766</v>
      </c>
    </row>
    <row r="528" customFormat="false" ht="18.7" hidden="false" customHeight="true" outlineLevel="0" collapsed="false">
      <c r="A528" s="1" t="n">
        <v>527</v>
      </c>
      <c r="B528" s="2" t="s">
        <v>953</v>
      </c>
      <c r="C528" s="6" t="n">
        <v>45169</v>
      </c>
      <c r="D528" s="1" t="n">
        <v>2023</v>
      </c>
      <c r="E528" s="2" t="s">
        <v>942</v>
      </c>
      <c r="F528" s="6" t="n">
        <v>35477</v>
      </c>
      <c r="G528" s="1" t="n">
        <v>283</v>
      </c>
      <c r="H528" s="2" t="s">
        <v>946</v>
      </c>
      <c r="I528" s="2" t="s">
        <v>886</v>
      </c>
      <c r="J528" s="2" t="s">
        <v>1823</v>
      </c>
      <c r="K528" s="2" t="s">
        <v>2087</v>
      </c>
      <c r="L528" s="2" t="s">
        <v>2088</v>
      </c>
      <c r="M528" s="6" t="n">
        <v>45026</v>
      </c>
      <c r="O528" s="2" t="s">
        <v>1749</v>
      </c>
    </row>
    <row r="529" customFormat="false" ht="18.7" hidden="false" customHeight="true" outlineLevel="0" collapsed="false">
      <c r="A529" s="1" t="n">
        <v>528</v>
      </c>
      <c r="B529" s="2" t="s">
        <v>959</v>
      </c>
      <c r="C529" s="6" t="n">
        <v>45593</v>
      </c>
      <c r="D529" s="1" t="n">
        <v>2024</v>
      </c>
      <c r="E529" s="2" t="s">
        <v>942</v>
      </c>
      <c r="F529" s="6" t="n">
        <v>35477</v>
      </c>
      <c r="G529" s="1" t="n">
        <v>283</v>
      </c>
      <c r="H529" s="2" t="s">
        <v>946</v>
      </c>
      <c r="I529" s="2" t="s">
        <v>886</v>
      </c>
      <c r="J529" s="2" t="s">
        <v>1823</v>
      </c>
      <c r="K529" s="2" t="s">
        <v>2575</v>
      </c>
      <c r="L529" s="2" t="s">
        <v>2576</v>
      </c>
      <c r="M529" s="6" t="n">
        <v>45586</v>
      </c>
      <c r="O529" s="2" t="s">
        <v>1749</v>
      </c>
      <c r="Q529" s="2" t="s">
        <v>1829</v>
      </c>
      <c r="R529" s="6" t="n">
        <v>45586</v>
      </c>
      <c r="S529" s="2" t="s">
        <v>1766</v>
      </c>
    </row>
    <row r="530" customFormat="false" ht="18.7" hidden="false" customHeight="true" outlineLevel="0" collapsed="false">
      <c r="A530" s="1" t="n">
        <v>529</v>
      </c>
      <c r="B530" s="2" t="s">
        <v>960</v>
      </c>
      <c r="C530" s="6" t="n">
        <v>45611</v>
      </c>
      <c r="D530" s="1" t="n">
        <v>2024</v>
      </c>
      <c r="E530" s="2" t="s">
        <v>942</v>
      </c>
      <c r="F530" s="6" t="n">
        <v>35477</v>
      </c>
      <c r="G530" s="1" t="n">
        <v>283</v>
      </c>
      <c r="H530" s="2" t="s">
        <v>946</v>
      </c>
      <c r="I530" s="2" t="s">
        <v>886</v>
      </c>
      <c r="J530" s="2" t="s">
        <v>1823</v>
      </c>
      <c r="K530" s="2" t="s">
        <v>2234</v>
      </c>
      <c r="L530" s="2" t="s">
        <v>2235</v>
      </c>
      <c r="M530" s="6" t="n">
        <v>45609</v>
      </c>
      <c r="O530" s="2" t="s">
        <v>1749</v>
      </c>
    </row>
    <row r="531" customFormat="false" ht="18.7" hidden="false" customHeight="true" outlineLevel="0" collapsed="false">
      <c r="A531" s="1" t="n">
        <v>530</v>
      </c>
      <c r="B531" s="2" t="s">
        <v>2577</v>
      </c>
      <c r="C531" s="6" t="n">
        <v>43467</v>
      </c>
      <c r="D531" s="1" t="n">
        <v>2019</v>
      </c>
      <c r="E531" s="2" t="s">
        <v>2578</v>
      </c>
      <c r="F531" s="6" t="n">
        <v>33605</v>
      </c>
      <c r="G531" s="1" t="n">
        <v>287</v>
      </c>
      <c r="H531" s="2" t="s">
        <v>2579</v>
      </c>
      <c r="I531" s="2" t="s">
        <v>1804</v>
      </c>
      <c r="J531" s="2" t="s">
        <v>1757</v>
      </c>
      <c r="K531" s="2" t="s">
        <v>2580</v>
      </c>
      <c r="L531" s="2" t="s">
        <v>2581</v>
      </c>
      <c r="M531" s="6" t="n">
        <v>43466</v>
      </c>
      <c r="N531" s="2" t="s">
        <v>1758</v>
      </c>
      <c r="O531" s="2" t="s">
        <v>1766</v>
      </c>
      <c r="Q531" s="2" t="s">
        <v>1824</v>
      </c>
      <c r="R531" s="6" t="n">
        <v>43466</v>
      </c>
    </row>
    <row r="532" customFormat="false" ht="18.7" hidden="false" customHeight="true" outlineLevel="0" collapsed="false">
      <c r="A532" s="1" t="n">
        <v>531</v>
      </c>
      <c r="B532" s="2" t="s">
        <v>2582</v>
      </c>
      <c r="C532" s="6" t="n">
        <v>44936</v>
      </c>
      <c r="D532" s="1" t="n">
        <v>2023</v>
      </c>
      <c r="E532" s="2" t="s">
        <v>2583</v>
      </c>
      <c r="F532" s="6" t="n">
        <v>33605</v>
      </c>
      <c r="G532" s="1" t="n">
        <v>287</v>
      </c>
      <c r="H532" s="2" t="s">
        <v>2579</v>
      </c>
      <c r="I532" s="2" t="s">
        <v>1804</v>
      </c>
      <c r="J532" s="2" t="s">
        <v>1757</v>
      </c>
      <c r="K532" s="2" t="s">
        <v>1754</v>
      </c>
      <c r="L532" s="2" t="s">
        <v>1750</v>
      </c>
      <c r="M532" s="6" t="n">
        <v>44934</v>
      </c>
      <c r="N532" s="2" t="s">
        <v>1890</v>
      </c>
      <c r="O532" s="2" t="s">
        <v>1749</v>
      </c>
    </row>
    <row r="533" customFormat="false" ht="18.7" hidden="false" customHeight="true" outlineLevel="0" collapsed="false">
      <c r="A533" s="1" t="n">
        <v>532</v>
      </c>
      <c r="B533" s="2" t="s">
        <v>2584</v>
      </c>
      <c r="C533" s="6" t="n">
        <v>45223</v>
      </c>
      <c r="D533" s="1" t="n">
        <v>2023</v>
      </c>
      <c r="E533" s="2" t="s">
        <v>2583</v>
      </c>
      <c r="F533" s="6" t="n">
        <v>33605</v>
      </c>
      <c r="G533" s="1" t="n">
        <v>287</v>
      </c>
      <c r="H533" s="2" t="s">
        <v>2579</v>
      </c>
      <c r="I533" s="2" t="s">
        <v>1804</v>
      </c>
      <c r="J533" s="2" t="s">
        <v>1757</v>
      </c>
      <c r="K533" s="2" t="s">
        <v>1778</v>
      </c>
      <c r="L533" s="2" t="s">
        <v>1779</v>
      </c>
      <c r="M533" s="6" t="n">
        <v>45118</v>
      </c>
      <c r="N533" s="2" t="s">
        <v>1775</v>
      </c>
      <c r="P533" s="2" t="s">
        <v>1971</v>
      </c>
      <c r="Q533" s="2" t="s">
        <v>1788</v>
      </c>
      <c r="R533" s="6" t="n">
        <v>45138</v>
      </c>
      <c r="S533" s="2" t="s">
        <v>1749</v>
      </c>
    </row>
    <row r="534" customFormat="false" ht="18.7" hidden="false" customHeight="true" outlineLevel="0" collapsed="false">
      <c r="A534" s="1" t="n">
        <v>533</v>
      </c>
      <c r="B534" s="2" t="s">
        <v>1282</v>
      </c>
      <c r="C534" s="6" t="n">
        <v>44747</v>
      </c>
      <c r="D534" s="1" t="n">
        <v>2022</v>
      </c>
      <c r="E534" s="2" t="s">
        <v>1283</v>
      </c>
      <c r="F534" s="6" t="n">
        <v>33007</v>
      </c>
      <c r="G534" s="1" t="n">
        <v>296</v>
      </c>
      <c r="H534" s="2" t="s">
        <v>1285</v>
      </c>
      <c r="I534" s="2" t="s">
        <v>939</v>
      </c>
      <c r="J534" s="2" t="s">
        <v>1850</v>
      </c>
      <c r="K534" s="2" t="s">
        <v>2066</v>
      </c>
      <c r="L534" s="2" t="s">
        <v>2067</v>
      </c>
      <c r="M534" s="6" t="n">
        <v>44743</v>
      </c>
      <c r="N534" s="2" t="s">
        <v>1775</v>
      </c>
      <c r="P534" s="2" t="s">
        <v>1776</v>
      </c>
    </row>
    <row r="535" customFormat="false" ht="18.7" hidden="false" customHeight="true" outlineLevel="0" collapsed="false">
      <c r="A535" s="1" t="n">
        <v>534</v>
      </c>
      <c r="B535" s="2" t="s">
        <v>1286</v>
      </c>
      <c r="C535" s="6" t="n">
        <v>44802</v>
      </c>
      <c r="D535" s="1" t="n">
        <v>2022</v>
      </c>
      <c r="E535" s="2" t="s">
        <v>1283</v>
      </c>
      <c r="F535" s="6" t="n">
        <v>33007</v>
      </c>
      <c r="G535" s="1" t="n">
        <v>296</v>
      </c>
      <c r="H535" s="2" t="s">
        <v>1285</v>
      </c>
      <c r="I535" s="2" t="s">
        <v>939</v>
      </c>
      <c r="J535" s="2" t="s">
        <v>1850</v>
      </c>
      <c r="K535" s="2" t="s">
        <v>2066</v>
      </c>
      <c r="L535" s="2" t="s">
        <v>2067</v>
      </c>
      <c r="M535" s="6" t="n">
        <v>44800</v>
      </c>
      <c r="N535" s="2" t="s">
        <v>1775</v>
      </c>
      <c r="P535" s="2" t="s">
        <v>1776</v>
      </c>
    </row>
    <row r="536" customFormat="false" ht="18.7" hidden="false" customHeight="true" outlineLevel="0" collapsed="false">
      <c r="A536" s="1" t="n">
        <v>535</v>
      </c>
      <c r="B536" s="2" t="s">
        <v>1287</v>
      </c>
      <c r="C536" s="6" t="n">
        <v>45071</v>
      </c>
      <c r="D536" s="1" t="n">
        <v>2023</v>
      </c>
      <c r="E536" s="2" t="s">
        <v>1283</v>
      </c>
      <c r="F536" s="6" t="n">
        <v>33007</v>
      </c>
      <c r="G536" s="1" t="n">
        <v>296</v>
      </c>
      <c r="H536" s="2" t="s">
        <v>1285</v>
      </c>
      <c r="I536" s="2" t="s">
        <v>895</v>
      </c>
      <c r="J536" s="2" t="s">
        <v>1850</v>
      </c>
      <c r="K536" s="2" t="s">
        <v>2069</v>
      </c>
      <c r="L536" s="2" t="s">
        <v>2070</v>
      </c>
      <c r="M536" s="6" t="n">
        <v>45070</v>
      </c>
      <c r="N536" s="2" t="s">
        <v>1775</v>
      </c>
      <c r="P536" s="2" t="s">
        <v>1776</v>
      </c>
    </row>
    <row r="537" customFormat="false" ht="18.7" hidden="false" customHeight="true" outlineLevel="0" collapsed="false">
      <c r="A537" s="1" t="n">
        <v>536</v>
      </c>
      <c r="B537" s="2" t="s">
        <v>2585</v>
      </c>
      <c r="C537" s="6" t="n">
        <v>45511</v>
      </c>
      <c r="D537" s="1" t="n">
        <v>2024</v>
      </c>
      <c r="E537" s="2" t="s">
        <v>2586</v>
      </c>
      <c r="F537" s="6" t="n">
        <v>33818</v>
      </c>
      <c r="G537" s="1" t="n">
        <v>298</v>
      </c>
      <c r="H537" s="2" t="s">
        <v>2587</v>
      </c>
      <c r="I537" s="2" t="s">
        <v>939</v>
      </c>
      <c r="J537" s="2" t="s">
        <v>1823</v>
      </c>
      <c r="K537" s="2" t="s">
        <v>1920</v>
      </c>
      <c r="L537" s="2" t="s">
        <v>1921</v>
      </c>
      <c r="M537" s="6" t="n">
        <v>45416</v>
      </c>
      <c r="O537" s="2" t="s">
        <v>1749</v>
      </c>
      <c r="Q537" s="2" t="s">
        <v>1921</v>
      </c>
      <c r="R537" s="6" t="n">
        <v>45417</v>
      </c>
      <c r="S537" s="2" t="s">
        <v>1749</v>
      </c>
    </row>
    <row r="538" customFormat="false" ht="18.7" hidden="false" customHeight="true" outlineLevel="0" collapsed="false">
      <c r="A538" s="1" t="n">
        <v>537</v>
      </c>
      <c r="B538" s="2" t="s">
        <v>2588</v>
      </c>
      <c r="C538" s="6" t="n">
        <v>45559</v>
      </c>
      <c r="D538" s="1" t="n">
        <v>2024</v>
      </c>
      <c r="E538" s="2" t="s">
        <v>2586</v>
      </c>
      <c r="F538" s="6" t="n">
        <v>33818</v>
      </c>
      <c r="G538" s="1" t="n">
        <v>298</v>
      </c>
      <c r="H538" s="2" t="s">
        <v>2587</v>
      </c>
      <c r="I538" s="2" t="s">
        <v>939</v>
      </c>
      <c r="J538" s="2" t="s">
        <v>1823</v>
      </c>
      <c r="K538" s="2" t="s">
        <v>2589</v>
      </c>
      <c r="L538" s="2" t="s">
        <v>2590</v>
      </c>
      <c r="M538" s="6" t="n">
        <v>45554</v>
      </c>
      <c r="O538" s="2" t="s">
        <v>1766</v>
      </c>
    </row>
    <row r="539" customFormat="false" ht="18.7" hidden="false" customHeight="true" outlineLevel="0" collapsed="false">
      <c r="A539" s="1" t="n">
        <v>538</v>
      </c>
      <c r="B539" s="2" t="s">
        <v>2591</v>
      </c>
      <c r="C539" s="6" t="n">
        <v>45688</v>
      </c>
      <c r="D539" s="1" t="n">
        <v>2025</v>
      </c>
      <c r="E539" s="2" t="s">
        <v>2586</v>
      </c>
      <c r="F539" s="6" t="n">
        <v>33818</v>
      </c>
      <c r="G539" s="1" t="n">
        <v>298</v>
      </c>
      <c r="H539" s="2" t="s">
        <v>2587</v>
      </c>
      <c r="J539" s="2" t="s">
        <v>1823</v>
      </c>
      <c r="K539" s="2" t="s">
        <v>1782</v>
      </c>
      <c r="L539" s="2" t="s">
        <v>1783</v>
      </c>
      <c r="M539" s="6" t="n">
        <v>45674</v>
      </c>
      <c r="O539" s="2" t="s">
        <v>1784</v>
      </c>
      <c r="Q539" s="2" t="s">
        <v>1779</v>
      </c>
      <c r="R539" s="6" t="n">
        <v>45674</v>
      </c>
      <c r="S539" s="2" t="s">
        <v>1784</v>
      </c>
      <c r="T539" s="2" t="s">
        <v>1779</v>
      </c>
      <c r="U539" s="6" t="n">
        <v>45674</v>
      </c>
      <c r="V539" s="2" t="s">
        <v>1784</v>
      </c>
      <c r="W539" s="2" t="s">
        <v>2250</v>
      </c>
      <c r="X539" s="6" t="n">
        <v>45674</v>
      </c>
      <c r="Y539" s="2" t="s">
        <v>1766</v>
      </c>
    </row>
    <row r="540" customFormat="false" ht="18.7" hidden="false" customHeight="true" outlineLevel="0" collapsed="false">
      <c r="A540" s="1" t="n">
        <v>539</v>
      </c>
      <c r="B540" s="2" t="s">
        <v>2592</v>
      </c>
      <c r="C540" s="6" t="n">
        <v>43637</v>
      </c>
      <c r="D540" s="1" t="n">
        <v>2019</v>
      </c>
      <c r="E540" s="2" t="s">
        <v>2593</v>
      </c>
      <c r="F540" s="6" t="n">
        <v>35348</v>
      </c>
      <c r="G540" s="1" t="n">
        <v>299</v>
      </c>
      <c r="H540" s="2" t="s">
        <v>2594</v>
      </c>
      <c r="J540" s="2" t="s">
        <v>1757</v>
      </c>
      <c r="K540" s="2" t="s">
        <v>2595</v>
      </c>
      <c r="L540" s="2" t="s">
        <v>2178</v>
      </c>
      <c r="M540" s="6" t="n">
        <v>43636</v>
      </c>
      <c r="N540" s="2" t="s">
        <v>1775</v>
      </c>
      <c r="P540" s="2" t="s">
        <v>1971</v>
      </c>
    </row>
    <row r="541" customFormat="false" ht="18.7" hidden="false" customHeight="true" outlineLevel="0" collapsed="false">
      <c r="A541" s="1" t="n">
        <v>540</v>
      </c>
      <c r="B541" s="2" t="s">
        <v>2596</v>
      </c>
      <c r="C541" s="6" t="n">
        <v>44788</v>
      </c>
      <c r="D541" s="1" t="n">
        <v>2022</v>
      </c>
      <c r="E541" s="2" t="s">
        <v>2593</v>
      </c>
      <c r="F541" s="6" t="n">
        <v>35348</v>
      </c>
      <c r="G541" s="1" t="n">
        <v>299</v>
      </c>
      <c r="H541" s="2" t="s">
        <v>2594</v>
      </c>
      <c r="I541" s="2" t="s">
        <v>1068</v>
      </c>
      <c r="J541" s="2" t="s">
        <v>1757</v>
      </c>
      <c r="K541" s="2" t="s">
        <v>1969</v>
      </c>
      <c r="L541" s="2" t="s">
        <v>1970</v>
      </c>
      <c r="M541" s="6" t="n">
        <v>44787</v>
      </c>
      <c r="N541" s="2" t="s">
        <v>1758</v>
      </c>
      <c r="O541" s="2" t="s">
        <v>1749</v>
      </c>
    </row>
    <row r="542" customFormat="false" ht="18.7" hidden="false" customHeight="true" outlineLevel="0" collapsed="false">
      <c r="A542" s="1" t="n">
        <v>541</v>
      </c>
      <c r="B542" s="2" t="s">
        <v>2597</v>
      </c>
      <c r="C542" s="6" t="n">
        <v>44965</v>
      </c>
      <c r="D542" s="1" t="n">
        <v>2023</v>
      </c>
      <c r="E542" s="2" t="s">
        <v>2598</v>
      </c>
      <c r="F542" s="6" t="n">
        <v>35348</v>
      </c>
      <c r="G542" s="1" t="n">
        <v>299</v>
      </c>
      <c r="H542" s="2" t="s">
        <v>2594</v>
      </c>
      <c r="I542" s="2" t="s">
        <v>2195</v>
      </c>
      <c r="J542" s="2" t="s">
        <v>1757</v>
      </c>
      <c r="K542" s="2" t="s">
        <v>2009</v>
      </c>
      <c r="L542" s="2" t="s">
        <v>1988</v>
      </c>
      <c r="M542" s="6" t="n">
        <v>44964</v>
      </c>
      <c r="N542" s="2" t="s">
        <v>1758</v>
      </c>
      <c r="O542" s="2" t="s">
        <v>1766</v>
      </c>
    </row>
    <row r="543" customFormat="false" ht="18.7" hidden="false" customHeight="true" outlineLevel="0" collapsed="false">
      <c r="A543" s="1" t="n">
        <v>542</v>
      </c>
      <c r="B543" s="2" t="s">
        <v>2599</v>
      </c>
      <c r="C543" s="6" t="n">
        <v>44484</v>
      </c>
      <c r="D543" s="1" t="n">
        <v>2021</v>
      </c>
      <c r="E543" s="2" t="s">
        <v>2600</v>
      </c>
      <c r="F543" s="6" t="n">
        <v>34596</v>
      </c>
      <c r="G543" s="1" t="n">
        <v>302</v>
      </c>
      <c r="H543" s="2" t="s">
        <v>2601</v>
      </c>
      <c r="I543" s="2" t="s">
        <v>927</v>
      </c>
      <c r="J543" s="2" t="s">
        <v>1757</v>
      </c>
      <c r="K543" s="2" t="s">
        <v>1778</v>
      </c>
      <c r="L543" s="2" t="s">
        <v>1779</v>
      </c>
      <c r="M543" s="6" t="n">
        <v>44484</v>
      </c>
      <c r="N543" s="2" t="s">
        <v>1758</v>
      </c>
      <c r="O543" s="2" t="s">
        <v>1766</v>
      </c>
    </row>
    <row r="544" customFormat="false" ht="18.7" hidden="false" customHeight="true" outlineLevel="0" collapsed="false">
      <c r="A544" s="1" t="n">
        <v>543</v>
      </c>
      <c r="B544" s="2" t="s">
        <v>2602</v>
      </c>
      <c r="C544" s="6" t="n">
        <v>44846</v>
      </c>
      <c r="D544" s="1" t="n">
        <v>2022</v>
      </c>
      <c r="E544" s="2" t="s">
        <v>2600</v>
      </c>
      <c r="F544" s="6" t="n">
        <v>34596</v>
      </c>
      <c r="G544" s="1" t="n">
        <v>302</v>
      </c>
      <c r="H544" s="2" t="s">
        <v>2601</v>
      </c>
      <c r="I544" s="2" t="s">
        <v>927</v>
      </c>
      <c r="J544" s="2" t="s">
        <v>1850</v>
      </c>
      <c r="K544" s="2" t="s">
        <v>1773</v>
      </c>
      <c r="L544" s="2" t="s">
        <v>1774</v>
      </c>
      <c r="M544" s="6" t="n">
        <v>44695</v>
      </c>
      <c r="N544" s="2" t="s">
        <v>1775</v>
      </c>
      <c r="P544" s="2" t="s">
        <v>1776</v>
      </c>
    </row>
    <row r="545" customFormat="false" ht="18.7" hidden="false" customHeight="true" outlineLevel="0" collapsed="false">
      <c r="A545" s="1" t="n">
        <v>544</v>
      </c>
      <c r="B545" s="2" t="s">
        <v>2603</v>
      </c>
      <c r="C545" s="6" t="n">
        <v>44999</v>
      </c>
      <c r="D545" s="1" t="n">
        <v>2023</v>
      </c>
      <c r="E545" s="2" t="s">
        <v>2600</v>
      </c>
      <c r="F545" s="6" t="n">
        <v>34596</v>
      </c>
      <c r="G545" s="1" t="n">
        <v>302</v>
      </c>
      <c r="H545" s="2" t="s">
        <v>2601</v>
      </c>
      <c r="I545" s="2" t="s">
        <v>927</v>
      </c>
      <c r="J545" s="2" t="s">
        <v>1757</v>
      </c>
      <c r="K545" s="2" t="s">
        <v>1773</v>
      </c>
      <c r="L545" s="2" t="s">
        <v>1774</v>
      </c>
      <c r="M545" s="6" t="n">
        <v>44739</v>
      </c>
      <c r="N545" s="2" t="s">
        <v>1758</v>
      </c>
      <c r="O545" s="2" t="s">
        <v>1749</v>
      </c>
    </row>
    <row r="546" customFormat="false" ht="18.7" hidden="false" customHeight="true" outlineLevel="0" collapsed="false">
      <c r="A546" s="1" t="n">
        <v>545</v>
      </c>
      <c r="B546" s="2" t="s">
        <v>2604</v>
      </c>
      <c r="C546" s="6" t="n">
        <v>45223</v>
      </c>
      <c r="D546" s="1" t="n">
        <v>2023</v>
      </c>
      <c r="E546" s="2" t="s">
        <v>2605</v>
      </c>
      <c r="F546" s="6" t="n">
        <v>35295</v>
      </c>
      <c r="G546" s="1" t="n">
        <v>303</v>
      </c>
      <c r="H546" s="2" t="s">
        <v>2606</v>
      </c>
      <c r="I546" s="2" t="s">
        <v>1454</v>
      </c>
      <c r="J546" s="2" t="s">
        <v>1757</v>
      </c>
      <c r="K546" s="2" t="s">
        <v>1901</v>
      </c>
      <c r="L546" s="2" t="s">
        <v>1902</v>
      </c>
      <c r="M546" s="6" t="n">
        <v>45072</v>
      </c>
      <c r="N546" s="2" t="s">
        <v>1758</v>
      </c>
      <c r="O546" s="2" t="s">
        <v>1749</v>
      </c>
    </row>
    <row r="547" customFormat="false" ht="18.7" hidden="false" customHeight="true" outlineLevel="0" collapsed="false">
      <c r="A547" s="1" t="n">
        <v>546</v>
      </c>
      <c r="B547" s="2" t="s">
        <v>2607</v>
      </c>
      <c r="C547" s="6" t="n">
        <v>45281</v>
      </c>
      <c r="D547" s="1" t="n">
        <v>2023</v>
      </c>
      <c r="E547" s="2" t="s">
        <v>2605</v>
      </c>
      <c r="F547" s="6" t="n">
        <v>35295</v>
      </c>
      <c r="G547" s="1" t="n">
        <v>303</v>
      </c>
      <c r="H547" s="2" t="s">
        <v>2606</v>
      </c>
      <c r="I547" s="2" t="s">
        <v>1454</v>
      </c>
      <c r="J547" s="2" t="s">
        <v>1757</v>
      </c>
      <c r="K547" s="2" t="s">
        <v>2082</v>
      </c>
      <c r="L547" s="2" t="s">
        <v>2083</v>
      </c>
      <c r="M547" s="6" t="n">
        <v>45091</v>
      </c>
      <c r="N547" s="2" t="s">
        <v>1758</v>
      </c>
      <c r="O547" s="2" t="s">
        <v>1749</v>
      </c>
    </row>
    <row r="548" customFormat="false" ht="18.7" hidden="false" customHeight="true" outlineLevel="0" collapsed="false">
      <c r="A548" s="1" t="n">
        <v>547</v>
      </c>
      <c r="B548" s="2" t="s">
        <v>2608</v>
      </c>
      <c r="C548" s="6" t="n">
        <v>45281</v>
      </c>
      <c r="D548" s="1" t="n">
        <v>2023</v>
      </c>
      <c r="E548" s="2" t="s">
        <v>2605</v>
      </c>
      <c r="F548" s="6" t="n">
        <v>35295</v>
      </c>
      <c r="G548" s="1" t="n">
        <v>303</v>
      </c>
      <c r="H548" s="2" t="s">
        <v>2606</v>
      </c>
      <c r="I548" s="2" t="s">
        <v>1454</v>
      </c>
      <c r="J548" s="2" t="s">
        <v>1757</v>
      </c>
      <c r="K548" s="2" t="s">
        <v>2066</v>
      </c>
      <c r="L548" s="2" t="s">
        <v>2067</v>
      </c>
      <c r="M548" s="6" t="n">
        <v>45211</v>
      </c>
      <c r="N548" s="2" t="s">
        <v>1758</v>
      </c>
      <c r="O548" s="2" t="s">
        <v>1749</v>
      </c>
    </row>
    <row r="549" customFormat="false" ht="18.7" hidden="false" customHeight="true" outlineLevel="0" collapsed="false">
      <c r="A549" s="1" t="n">
        <v>548</v>
      </c>
      <c r="B549" s="2" t="s">
        <v>2609</v>
      </c>
      <c r="C549" s="6" t="n">
        <v>44777</v>
      </c>
      <c r="D549" s="1" t="n">
        <v>2022</v>
      </c>
      <c r="E549" s="2" t="s">
        <v>2610</v>
      </c>
      <c r="F549" s="6" t="n">
        <v>34335</v>
      </c>
      <c r="G549" s="1" t="n">
        <v>304</v>
      </c>
      <c r="H549" s="2" t="s">
        <v>2611</v>
      </c>
      <c r="I549" s="2" t="s">
        <v>927</v>
      </c>
      <c r="J549" s="2" t="s">
        <v>1757</v>
      </c>
      <c r="K549" s="2" t="s">
        <v>1754</v>
      </c>
      <c r="L549" s="2" t="s">
        <v>1750</v>
      </c>
      <c r="M549" s="6" t="n">
        <v>44776</v>
      </c>
      <c r="N549" s="2" t="s">
        <v>1758</v>
      </c>
      <c r="O549" s="2" t="s">
        <v>1749</v>
      </c>
    </row>
    <row r="550" customFormat="false" ht="18.7" hidden="false" customHeight="true" outlineLevel="0" collapsed="false">
      <c r="A550" s="1" t="n">
        <v>549</v>
      </c>
      <c r="B550" s="2" t="s">
        <v>2612</v>
      </c>
      <c r="C550" s="6" t="n">
        <v>44963</v>
      </c>
      <c r="D550" s="1" t="n">
        <v>2023</v>
      </c>
      <c r="E550" s="2" t="s">
        <v>2613</v>
      </c>
      <c r="F550" s="6" t="n">
        <v>34335</v>
      </c>
      <c r="G550" s="1" t="n">
        <v>304</v>
      </c>
      <c r="H550" s="2" t="s">
        <v>2611</v>
      </c>
      <c r="J550" s="2" t="s">
        <v>1757</v>
      </c>
      <c r="K550" s="2" t="s">
        <v>1778</v>
      </c>
      <c r="L550" s="2" t="s">
        <v>1779</v>
      </c>
      <c r="M550" s="6" t="n">
        <v>44963</v>
      </c>
      <c r="N550" s="2" t="s">
        <v>1775</v>
      </c>
      <c r="P550" s="2" t="s">
        <v>1857</v>
      </c>
    </row>
    <row r="551" customFormat="false" ht="18.7" hidden="false" customHeight="true" outlineLevel="0" collapsed="false">
      <c r="A551" s="1" t="n">
        <v>550</v>
      </c>
      <c r="B551" s="2" t="s">
        <v>2614</v>
      </c>
      <c r="C551" s="6" t="n">
        <v>45164</v>
      </c>
      <c r="D551" s="1" t="n">
        <v>2023</v>
      </c>
      <c r="E551" s="2" t="s">
        <v>2610</v>
      </c>
      <c r="F551" s="6" t="n">
        <v>34335</v>
      </c>
      <c r="G551" s="1" t="n">
        <v>304</v>
      </c>
      <c r="H551" s="2" t="s">
        <v>2611</v>
      </c>
      <c r="J551" s="2" t="s">
        <v>1757</v>
      </c>
      <c r="K551" s="2" t="s">
        <v>2043</v>
      </c>
      <c r="L551" s="2" t="s">
        <v>1829</v>
      </c>
      <c r="M551" s="6" t="n">
        <v>45163</v>
      </c>
      <c r="N551" s="2" t="s">
        <v>1758</v>
      </c>
      <c r="O551" s="2" t="s">
        <v>1766</v>
      </c>
      <c r="Q551" s="2" t="s">
        <v>1837</v>
      </c>
      <c r="R551" s="6" t="n">
        <v>45163</v>
      </c>
      <c r="S551" s="2" t="s">
        <v>1766</v>
      </c>
      <c r="T551" s="2" t="n">
        <v>385.5</v>
      </c>
      <c r="U551" s="6" t="n">
        <v>45163</v>
      </c>
      <c r="V551" s="2" t="s">
        <v>1766</v>
      </c>
    </row>
    <row r="552" customFormat="false" ht="18.7" hidden="false" customHeight="true" outlineLevel="0" collapsed="false">
      <c r="A552" s="1" t="n">
        <v>551</v>
      </c>
      <c r="B552" s="2" t="s">
        <v>2615</v>
      </c>
      <c r="C552" s="6" t="n">
        <v>44357</v>
      </c>
      <c r="D552" s="1" t="n">
        <v>2021</v>
      </c>
      <c r="E552" s="2" t="s">
        <v>2616</v>
      </c>
      <c r="F552" s="6" t="n">
        <v>30356</v>
      </c>
      <c r="G552" s="1" t="n">
        <v>306</v>
      </c>
      <c r="H552" s="2" t="s">
        <v>2617</v>
      </c>
      <c r="I552" s="2" t="s">
        <v>1840</v>
      </c>
      <c r="J552" s="2" t="s">
        <v>1757</v>
      </c>
      <c r="K552" s="2" t="s">
        <v>1773</v>
      </c>
      <c r="L552" s="2" t="s">
        <v>1774</v>
      </c>
      <c r="M552" s="6" t="n">
        <v>44356</v>
      </c>
      <c r="N552" s="2" t="s">
        <v>1758</v>
      </c>
      <c r="O552" s="2" t="s">
        <v>1749</v>
      </c>
    </row>
    <row r="553" customFormat="false" ht="18.7" hidden="false" customHeight="true" outlineLevel="0" collapsed="false">
      <c r="A553" s="1" t="n">
        <v>552</v>
      </c>
      <c r="B553" s="2" t="s">
        <v>2618</v>
      </c>
      <c r="C553" s="6" t="n">
        <v>44803</v>
      </c>
      <c r="D553" s="1" t="n">
        <v>2022</v>
      </c>
      <c r="E553" s="2" t="s">
        <v>2616</v>
      </c>
      <c r="F553" s="6" t="n">
        <v>30356</v>
      </c>
      <c r="G553" s="1" t="n">
        <v>306</v>
      </c>
      <c r="H553" s="2" t="s">
        <v>2617</v>
      </c>
      <c r="J553" s="2" t="s">
        <v>1757</v>
      </c>
      <c r="K553" s="2" t="s">
        <v>1835</v>
      </c>
      <c r="L553" s="2" t="s">
        <v>1836</v>
      </c>
      <c r="M553" s="6" t="n">
        <v>44799</v>
      </c>
      <c r="N553" s="2" t="s">
        <v>1758</v>
      </c>
      <c r="O553" s="2" t="s">
        <v>1766</v>
      </c>
    </row>
    <row r="554" customFormat="false" ht="18.7" hidden="false" customHeight="true" outlineLevel="0" collapsed="false">
      <c r="A554" s="1" t="n">
        <v>553</v>
      </c>
      <c r="B554" s="2" t="s">
        <v>2619</v>
      </c>
      <c r="C554" s="6" t="n">
        <v>44979</v>
      </c>
      <c r="D554" s="1" t="n">
        <v>2023</v>
      </c>
      <c r="E554" s="2" t="s">
        <v>2616</v>
      </c>
      <c r="F554" s="6" t="n">
        <v>30356</v>
      </c>
      <c r="G554" s="1" t="n">
        <v>306</v>
      </c>
      <c r="H554" s="2" t="s">
        <v>2617</v>
      </c>
      <c r="I554" s="2" t="s">
        <v>1840</v>
      </c>
      <c r="J554" s="2" t="s">
        <v>1757</v>
      </c>
      <c r="K554" s="2" t="s">
        <v>2620</v>
      </c>
      <c r="L554" s="2" t="s">
        <v>1824</v>
      </c>
      <c r="M554" s="6" t="n">
        <v>44978</v>
      </c>
      <c r="N554" s="2" t="s">
        <v>1758</v>
      </c>
      <c r="O554" s="2" t="s">
        <v>1766</v>
      </c>
      <c r="Q554" s="2" t="s">
        <v>1836</v>
      </c>
      <c r="R554" s="6" t="n">
        <v>44978</v>
      </c>
      <c r="S554" s="2" t="s">
        <v>1766</v>
      </c>
    </row>
    <row r="555" customFormat="false" ht="18.7" hidden="false" customHeight="true" outlineLevel="0" collapsed="false">
      <c r="A555" s="1" t="n">
        <v>554</v>
      </c>
      <c r="B555" s="2" t="s">
        <v>2621</v>
      </c>
      <c r="C555" s="6" t="n">
        <v>45089</v>
      </c>
      <c r="D555" s="1" t="n">
        <v>2023</v>
      </c>
      <c r="E555" s="2" t="s">
        <v>2622</v>
      </c>
      <c r="F555" s="6" t="n">
        <v>35948</v>
      </c>
      <c r="G555" s="1" t="n">
        <v>308</v>
      </c>
      <c r="H555" s="2" t="s">
        <v>2623</v>
      </c>
      <c r="I555" s="2" t="s">
        <v>1196</v>
      </c>
      <c r="J555" s="2" t="s">
        <v>1757</v>
      </c>
      <c r="K555" s="2" t="s">
        <v>2624</v>
      </c>
      <c r="L555" s="2" t="n">
        <v>168.35</v>
      </c>
      <c r="M555" s="6" t="n">
        <v>45065</v>
      </c>
      <c r="N555" s="2" t="s">
        <v>1758</v>
      </c>
      <c r="O555" s="2" t="s">
        <v>1784</v>
      </c>
      <c r="Q555" s="2" t="s">
        <v>2250</v>
      </c>
      <c r="R555" s="6" t="n">
        <v>45065</v>
      </c>
      <c r="S555" s="2" t="s">
        <v>1766</v>
      </c>
      <c r="T555" s="2" t="s">
        <v>2625</v>
      </c>
      <c r="U555" s="6" t="n">
        <v>45065</v>
      </c>
      <c r="V555" s="2" t="s">
        <v>1766</v>
      </c>
      <c r="W555" s="2" t="s">
        <v>2626</v>
      </c>
      <c r="X555" s="6" t="n">
        <v>45065</v>
      </c>
      <c r="Y555" s="2" t="s">
        <v>1766</v>
      </c>
    </row>
    <row r="556" customFormat="false" ht="18.7" hidden="false" customHeight="true" outlineLevel="0" collapsed="false">
      <c r="A556" s="1" t="n">
        <v>555</v>
      </c>
      <c r="B556" s="2" t="s">
        <v>2627</v>
      </c>
      <c r="C556" s="6" t="n">
        <v>45167</v>
      </c>
      <c r="D556" s="1" t="n">
        <v>2023</v>
      </c>
      <c r="E556" s="2" t="s">
        <v>2622</v>
      </c>
      <c r="F556" s="6" t="n">
        <v>35948</v>
      </c>
      <c r="G556" s="1" t="n">
        <v>308</v>
      </c>
      <c r="H556" s="2" t="s">
        <v>2623</v>
      </c>
      <c r="I556" s="2" t="s">
        <v>1196</v>
      </c>
      <c r="J556" s="2" t="s">
        <v>1850</v>
      </c>
      <c r="K556" s="2" t="s">
        <v>2628</v>
      </c>
      <c r="L556" s="2" t="n">
        <v>168.35</v>
      </c>
      <c r="M556" s="6" t="n">
        <v>45149</v>
      </c>
      <c r="N556" s="2" t="s">
        <v>1775</v>
      </c>
      <c r="P556" s="2" t="s">
        <v>1797</v>
      </c>
      <c r="Q556" s="2" t="s">
        <v>2250</v>
      </c>
      <c r="R556" s="6" t="n">
        <v>45149</v>
      </c>
      <c r="S556" s="2" t="s">
        <v>1766</v>
      </c>
      <c r="T556" s="2" t="s">
        <v>2625</v>
      </c>
      <c r="U556" s="6" t="n">
        <v>45149</v>
      </c>
      <c r="V556" s="2" t="s">
        <v>1766</v>
      </c>
      <c r="W556" s="2" t="s">
        <v>2626</v>
      </c>
      <c r="X556" s="6" t="n">
        <v>45149</v>
      </c>
      <c r="Y556" s="2" t="s">
        <v>1766</v>
      </c>
    </row>
    <row r="557" customFormat="false" ht="18.7" hidden="false" customHeight="true" outlineLevel="0" collapsed="false">
      <c r="A557" s="1" t="n">
        <v>556</v>
      </c>
      <c r="B557" s="2" t="s">
        <v>2629</v>
      </c>
      <c r="C557" s="6" t="n">
        <v>45209</v>
      </c>
      <c r="D557" s="1" t="n">
        <v>2023</v>
      </c>
      <c r="E557" s="2" t="s">
        <v>2622</v>
      </c>
      <c r="F557" s="6" t="n">
        <v>35948</v>
      </c>
      <c r="G557" s="1" t="n">
        <v>308</v>
      </c>
      <c r="H557" s="2" t="s">
        <v>2623</v>
      </c>
      <c r="I557" s="2" t="s">
        <v>1196</v>
      </c>
      <c r="J557" s="2" t="s">
        <v>1746</v>
      </c>
      <c r="K557" s="2" t="s">
        <v>2630</v>
      </c>
      <c r="L557" s="2" t="s">
        <v>2631</v>
      </c>
      <c r="M557" s="6" t="n">
        <v>45207</v>
      </c>
      <c r="N557" s="2" t="s">
        <v>1758</v>
      </c>
      <c r="O557" s="2" t="s">
        <v>1749</v>
      </c>
      <c r="Q557" s="2" t="s">
        <v>1921</v>
      </c>
      <c r="R557" s="6" t="n">
        <v>45207</v>
      </c>
    </row>
    <row r="558" customFormat="false" ht="18.7" hidden="false" customHeight="true" outlineLevel="0" collapsed="false">
      <c r="A558" s="1" t="n">
        <v>557</v>
      </c>
      <c r="B558" s="2" t="s">
        <v>2632</v>
      </c>
      <c r="C558" s="6" t="n">
        <v>44810</v>
      </c>
      <c r="D558" s="1" t="n">
        <v>2022</v>
      </c>
      <c r="E558" s="2" t="s">
        <v>2633</v>
      </c>
      <c r="F558" s="6" t="n">
        <v>34888</v>
      </c>
      <c r="G558" s="1" t="n">
        <v>312</v>
      </c>
      <c r="H558" s="2" t="s">
        <v>2634</v>
      </c>
      <c r="I558" s="2" t="s">
        <v>927</v>
      </c>
      <c r="J558" s="2" t="s">
        <v>1757</v>
      </c>
      <c r="K558" s="2" t="s">
        <v>1773</v>
      </c>
      <c r="L558" s="2" t="s">
        <v>1774</v>
      </c>
      <c r="M558" s="6" t="n">
        <v>44541</v>
      </c>
      <c r="N558" s="2" t="s">
        <v>1758</v>
      </c>
      <c r="O558" s="2" t="s">
        <v>1749</v>
      </c>
      <c r="Q558" s="2" t="s">
        <v>2635</v>
      </c>
      <c r="R558" s="6" t="n">
        <v>44541</v>
      </c>
    </row>
    <row r="559" customFormat="false" ht="18.7" hidden="false" customHeight="true" outlineLevel="0" collapsed="false">
      <c r="A559" s="1" t="n">
        <v>558</v>
      </c>
      <c r="B559" s="2" t="s">
        <v>2636</v>
      </c>
      <c r="C559" s="6" t="n">
        <v>45104</v>
      </c>
      <c r="D559" s="1" t="n">
        <v>2023</v>
      </c>
      <c r="E559" s="2" t="s">
        <v>2633</v>
      </c>
      <c r="F559" s="6" t="n">
        <v>34888</v>
      </c>
      <c r="G559" s="1" t="n">
        <v>312</v>
      </c>
      <c r="H559" s="2" t="s">
        <v>2634</v>
      </c>
      <c r="I559" s="2" t="s">
        <v>927</v>
      </c>
      <c r="J559" s="2" t="s">
        <v>1757</v>
      </c>
      <c r="K559" s="2" t="s">
        <v>2637</v>
      </c>
      <c r="L559" s="2" t="s">
        <v>2638</v>
      </c>
      <c r="M559" s="6" t="n">
        <v>45103</v>
      </c>
      <c r="N559" s="2" t="s">
        <v>1758</v>
      </c>
      <c r="O559" s="2" t="s">
        <v>1766</v>
      </c>
    </row>
    <row r="560" customFormat="false" ht="18.7" hidden="false" customHeight="true" outlineLevel="0" collapsed="false">
      <c r="A560" s="1" t="n">
        <v>559</v>
      </c>
      <c r="B560" s="2" t="s">
        <v>2639</v>
      </c>
      <c r="C560" s="6" t="n">
        <v>45105</v>
      </c>
      <c r="D560" s="1" t="n">
        <v>2023</v>
      </c>
      <c r="E560" s="2" t="s">
        <v>2633</v>
      </c>
      <c r="F560" s="6" t="n">
        <v>34888</v>
      </c>
      <c r="G560" s="1" t="n">
        <v>312</v>
      </c>
      <c r="H560" s="2" t="s">
        <v>2634</v>
      </c>
      <c r="I560" s="2" t="s">
        <v>927</v>
      </c>
      <c r="J560" s="2" t="s">
        <v>1757</v>
      </c>
      <c r="K560" s="2" t="s">
        <v>1754</v>
      </c>
      <c r="L560" s="2" t="s">
        <v>1750</v>
      </c>
      <c r="M560" s="6" t="n">
        <v>45103</v>
      </c>
      <c r="N560" s="2" t="s">
        <v>1758</v>
      </c>
      <c r="O560" s="2" t="s">
        <v>1749</v>
      </c>
      <c r="Q560" s="2" t="s">
        <v>1783</v>
      </c>
      <c r="R560" s="6" t="n">
        <v>45103</v>
      </c>
      <c r="S560" s="2" t="s">
        <v>1784</v>
      </c>
    </row>
    <row r="561" customFormat="false" ht="18.7" hidden="false" customHeight="true" outlineLevel="0" collapsed="false">
      <c r="A561" s="1" t="n">
        <v>560</v>
      </c>
      <c r="B561" s="2" t="s">
        <v>2640</v>
      </c>
      <c r="C561" s="6" t="n">
        <v>44428</v>
      </c>
      <c r="D561" s="1" t="n">
        <v>2021</v>
      </c>
      <c r="E561" s="2" t="s">
        <v>2641</v>
      </c>
      <c r="F561" s="6" t="n">
        <v>34935</v>
      </c>
      <c r="G561" s="1" t="n">
        <v>317</v>
      </c>
      <c r="H561" s="2" t="s">
        <v>2642</v>
      </c>
      <c r="I561" s="2" t="s">
        <v>1030</v>
      </c>
      <c r="J561" s="2" t="s">
        <v>1757</v>
      </c>
      <c r="K561" s="2" t="s">
        <v>1901</v>
      </c>
      <c r="L561" s="2" t="s">
        <v>1902</v>
      </c>
      <c r="M561" s="6" t="n">
        <v>44304</v>
      </c>
      <c r="N561" s="2" t="s">
        <v>1775</v>
      </c>
      <c r="P561" s="2" t="s">
        <v>1776</v>
      </c>
    </row>
    <row r="562" customFormat="false" ht="18.7" hidden="false" customHeight="true" outlineLevel="0" collapsed="false">
      <c r="A562" s="1" t="n">
        <v>561</v>
      </c>
      <c r="B562" s="2" t="s">
        <v>2643</v>
      </c>
      <c r="C562" s="6" t="n">
        <v>45359</v>
      </c>
      <c r="D562" s="1" t="n">
        <v>2024</v>
      </c>
      <c r="E562" s="2" t="s">
        <v>2644</v>
      </c>
      <c r="F562" s="6" t="n">
        <v>34171</v>
      </c>
      <c r="G562" s="1" t="n">
        <v>317</v>
      </c>
      <c r="H562" s="2" t="s">
        <v>2642</v>
      </c>
      <c r="I562" s="2" t="s">
        <v>1030</v>
      </c>
      <c r="J562" s="2" t="s">
        <v>1757</v>
      </c>
      <c r="K562" s="2" t="s">
        <v>1778</v>
      </c>
      <c r="L562" s="2" t="s">
        <v>1779</v>
      </c>
      <c r="M562" s="6" t="n">
        <v>45359</v>
      </c>
      <c r="N562" s="2" t="s">
        <v>1758</v>
      </c>
      <c r="O562" s="2" t="s">
        <v>1766</v>
      </c>
    </row>
    <row r="563" customFormat="false" ht="18.7" hidden="false" customHeight="true" outlineLevel="0" collapsed="false">
      <c r="A563" s="1" t="n">
        <v>562</v>
      </c>
      <c r="B563" s="2" t="s">
        <v>2645</v>
      </c>
      <c r="C563" s="6" t="n">
        <v>45415</v>
      </c>
      <c r="D563" s="1" t="n">
        <v>2024</v>
      </c>
      <c r="E563" s="2" t="s">
        <v>2644</v>
      </c>
      <c r="F563" s="6" t="n">
        <v>34171</v>
      </c>
      <c r="G563" s="1" t="n">
        <v>317</v>
      </c>
      <c r="H563" s="2" t="s">
        <v>2642</v>
      </c>
      <c r="I563" s="2" t="s">
        <v>1030</v>
      </c>
      <c r="J563" s="2" t="s">
        <v>1757</v>
      </c>
      <c r="K563" s="2" t="s">
        <v>2646</v>
      </c>
      <c r="L563" s="2" t="s">
        <v>2647</v>
      </c>
      <c r="M563" s="6" t="n">
        <v>45414</v>
      </c>
      <c r="N563" s="2" t="s">
        <v>1758</v>
      </c>
      <c r="O563" s="2" t="s">
        <v>1749</v>
      </c>
      <c r="Q563" s="2" t="s">
        <v>1978</v>
      </c>
      <c r="R563" s="6" t="n">
        <v>45414</v>
      </c>
      <c r="T563" s="2" t="s">
        <v>1902</v>
      </c>
      <c r="U563" s="6" t="n">
        <v>45414</v>
      </c>
      <c r="V563" s="2" t="s">
        <v>1749</v>
      </c>
      <c r="W563" s="2" t="s">
        <v>1921</v>
      </c>
      <c r="X563" s="6" t="n">
        <v>45414</v>
      </c>
      <c r="Y563" s="2" t="s">
        <v>1749</v>
      </c>
    </row>
    <row r="564" customFormat="false" ht="18.7" hidden="false" customHeight="true" outlineLevel="0" collapsed="false">
      <c r="A564" s="1" t="n">
        <v>563</v>
      </c>
      <c r="B564" s="2" t="s">
        <v>1103</v>
      </c>
      <c r="C564" s="6" t="n">
        <v>45212</v>
      </c>
      <c r="D564" s="1" t="n">
        <v>2023</v>
      </c>
      <c r="E564" s="2" t="s">
        <v>1104</v>
      </c>
      <c r="F564" s="6" t="n">
        <v>33073</v>
      </c>
      <c r="G564" s="1" t="n">
        <v>320</v>
      </c>
      <c r="H564" s="2" t="s">
        <v>1106</v>
      </c>
      <c r="I564" s="2" t="s">
        <v>1100</v>
      </c>
      <c r="J564" s="2" t="s">
        <v>1823</v>
      </c>
      <c r="K564" s="2" t="s">
        <v>1759</v>
      </c>
      <c r="L564" s="2" t="s">
        <v>1750</v>
      </c>
      <c r="M564" s="6" t="n">
        <v>45210</v>
      </c>
      <c r="O564" s="2" t="s">
        <v>1749</v>
      </c>
      <c r="Q564" s="2" t="s">
        <v>1750</v>
      </c>
      <c r="R564" s="6" t="n">
        <v>45210</v>
      </c>
      <c r="S564" s="2" t="s">
        <v>1749</v>
      </c>
      <c r="T564" s="2" t="s">
        <v>1829</v>
      </c>
      <c r="U564" s="6" t="n">
        <v>45210</v>
      </c>
      <c r="V564" s="2" t="s">
        <v>1766</v>
      </c>
    </row>
    <row r="565" customFormat="false" ht="18.7" hidden="false" customHeight="true" outlineLevel="0" collapsed="false">
      <c r="A565" s="1" t="n">
        <v>564</v>
      </c>
      <c r="B565" s="2" t="s">
        <v>1107</v>
      </c>
      <c r="C565" s="6" t="n">
        <v>45287</v>
      </c>
      <c r="D565" s="1" t="n">
        <v>2023</v>
      </c>
      <c r="E565" s="2" t="s">
        <v>1104</v>
      </c>
      <c r="F565" s="6" t="n">
        <v>33073</v>
      </c>
      <c r="G565" s="1" t="n">
        <v>320</v>
      </c>
      <c r="H565" s="2" t="s">
        <v>1106</v>
      </c>
      <c r="I565" s="2" t="s">
        <v>1100</v>
      </c>
      <c r="J565" s="2" t="s">
        <v>1823</v>
      </c>
      <c r="K565" s="2" t="s">
        <v>2648</v>
      </c>
      <c r="L565" s="2" t="s">
        <v>1783</v>
      </c>
      <c r="M565" s="6" t="n">
        <v>45187</v>
      </c>
      <c r="O565" s="2" t="s">
        <v>1784</v>
      </c>
    </row>
    <row r="566" customFormat="false" ht="18.7" hidden="false" customHeight="true" outlineLevel="0" collapsed="false">
      <c r="A566" s="1" t="n">
        <v>565</v>
      </c>
      <c r="B566" s="2" t="s">
        <v>1108</v>
      </c>
      <c r="C566" s="6" t="n">
        <v>45825</v>
      </c>
      <c r="D566" s="1" t="n">
        <v>2025</v>
      </c>
      <c r="E566" s="2" t="s">
        <v>1104</v>
      </c>
      <c r="F566" s="6" t="n">
        <v>33073</v>
      </c>
      <c r="G566" s="1" t="n">
        <v>320</v>
      </c>
      <c r="H566" s="2" t="s">
        <v>1106</v>
      </c>
      <c r="I566" s="2" t="s">
        <v>1100</v>
      </c>
      <c r="J566" s="2" t="s">
        <v>1823</v>
      </c>
      <c r="K566" s="2" t="s">
        <v>2082</v>
      </c>
      <c r="L566" s="2" t="s">
        <v>2083</v>
      </c>
      <c r="M566" s="6" t="n">
        <v>45823</v>
      </c>
      <c r="O566" s="2" t="s">
        <v>1749</v>
      </c>
    </row>
    <row r="567" customFormat="false" ht="18.7" hidden="false" customHeight="true" outlineLevel="0" collapsed="false">
      <c r="A567" s="1" t="n">
        <v>566</v>
      </c>
      <c r="B567" s="2" t="s">
        <v>2649</v>
      </c>
      <c r="C567" s="6" t="n">
        <v>44452</v>
      </c>
      <c r="D567" s="1" t="n">
        <v>2021</v>
      </c>
      <c r="E567" s="2" t="s">
        <v>1123</v>
      </c>
      <c r="F567" s="6" t="n">
        <v>25642</v>
      </c>
      <c r="G567" s="1" t="n">
        <v>324</v>
      </c>
      <c r="H567" s="2" t="s">
        <v>1125</v>
      </c>
      <c r="I567" s="2" t="s">
        <v>1222</v>
      </c>
      <c r="J567" s="2" t="s">
        <v>1850</v>
      </c>
      <c r="K567" s="2" t="s">
        <v>1769</v>
      </c>
      <c r="L567" s="2" t="s">
        <v>1770</v>
      </c>
      <c r="M567" s="6" t="n">
        <v>43940</v>
      </c>
      <c r="N567" s="2" t="s">
        <v>1906</v>
      </c>
      <c r="O567" s="2" t="s">
        <v>1749</v>
      </c>
    </row>
    <row r="568" customFormat="false" ht="18.7" hidden="false" customHeight="true" outlineLevel="0" collapsed="false">
      <c r="A568" s="1" t="n">
        <v>567</v>
      </c>
      <c r="B568" s="2" t="s">
        <v>1122</v>
      </c>
      <c r="C568" s="6" t="n">
        <v>45145</v>
      </c>
      <c r="D568" s="1" t="n">
        <v>2023</v>
      </c>
      <c r="E568" s="2" t="s">
        <v>1123</v>
      </c>
      <c r="F568" s="6" t="n">
        <v>25642</v>
      </c>
      <c r="G568" s="1" t="n">
        <v>324</v>
      </c>
      <c r="H568" s="2" t="s">
        <v>1125</v>
      </c>
      <c r="I568" s="2" t="s">
        <v>1196</v>
      </c>
      <c r="J568" s="2" t="s">
        <v>1823</v>
      </c>
      <c r="K568" s="2" t="s">
        <v>1778</v>
      </c>
      <c r="L568" s="2" t="s">
        <v>1779</v>
      </c>
      <c r="M568" s="6" t="n">
        <v>45142</v>
      </c>
      <c r="O568" s="2" t="s">
        <v>1766</v>
      </c>
    </row>
    <row r="569" customFormat="false" ht="18.7" hidden="false" customHeight="true" outlineLevel="0" collapsed="false">
      <c r="A569" s="1" t="n">
        <v>568</v>
      </c>
      <c r="B569" s="2" t="s">
        <v>1126</v>
      </c>
      <c r="C569" s="6" t="n">
        <v>45404</v>
      </c>
      <c r="D569" s="1" t="n">
        <v>2024</v>
      </c>
      <c r="E569" s="2" t="s">
        <v>1123</v>
      </c>
      <c r="F569" s="6" t="n">
        <v>25642</v>
      </c>
      <c r="G569" s="1" t="n">
        <v>324</v>
      </c>
      <c r="H569" s="2" t="s">
        <v>1125</v>
      </c>
      <c r="I569" s="2" t="s">
        <v>1196</v>
      </c>
      <c r="J569" s="2" t="s">
        <v>1823</v>
      </c>
      <c r="K569" s="2" t="s">
        <v>1778</v>
      </c>
      <c r="L569" s="2" t="s">
        <v>1779</v>
      </c>
      <c r="M569" s="6" t="n">
        <v>45175</v>
      </c>
      <c r="O569" s="2" t="s">
        <v>1784</v>
      </c>
    </row>
    <row r="570" customFormat="false" ht="18.7" hidden="false" customHeight="true" outlineLevel="0" collapsed="false">
      <c r="A570" s="1" t="n">
        <v>569</v>
      </c>
      <c r="B570" s="2" t="s">
        <v>1228</v>
      </c>
      <c r="C570" s="6" t="n">
        <v>45167</v>
      </c>
      <c r="D570" s="1" t="n">
        <v>2023</v>
      </c>
      <c r="E570" s="2" t="s">
        <v>1229</v>
      </c>
      <c r="F570" s="6" t="n">
        <v>36170</v>
      </c>
      <c r="G570" s="1" t="n">
        <v>325</v>
      </c>
      <c r="H570" s="2" t="s">
        <v>1230</v>
      </c>
      <c r="I570" s="2" t="s">
        <v>1454</v>
      </c>
      <c r="J570" s="2" t="s">
        <v>1850</v>
      </c>
      <c r="K570" s="2" t="s">
        <v>1773</v>
      </c>
      <c r="L570" s="2" t="s">
        <v>1774</v>
      </c>
      <c r="M570" s="6" t="n">
        <v>45035</v>
      </c>
      <c r="N570" s="2" t="s">
        <v>1775</v>
      </c>
      <c r="P570" s="2" t="s">
        <v>1776</v>
      </c>
      <c r="Q570" s="2" t="s">
        <v>1750</v>
      </c>
      <c r="R570" s="6" t="n">
        <v>45035</v>
      </c>
      <c r="S570" s="2" t="s">
        <v>1749</v>
      </c>
    </row>
    <row r="571" customFormat="false" ht="18.7" hidden="false" customHeight="true" outlineLevel="0" collapsed="false">
      <c r="A571" s="1" t="n">
        <v>570</v>
      </c>
      <c r="B571" s="2" t="s">
        <v>1233</v>
      </c>
      <c r="C571" s="6" t="n">
        <v>45282</v>
      </c>
      <c r="D571" s="1" t="n">
        <v>2023</v>
      </c>
      <c r="E571" s="2" t="s">
        <v>1234</v>
      </c>
      <c r="F571" s="6" t="n">
        <v>36170</v>
      </c>
      <c r="G571" s="1" t="n">
        <v>325</v>
      </c>
      <c r="H571" s="2" t="s">
        <v>1230</v>
      </c>
      <c r="I571" s="2" t="s">
        <v>1454</v>
      </c>
      <c r="J571" s="2" t="s">
        <v>1850</v>
      </c>
      <c r="K571" s="2" t="s">
        <v>2082</v>
      </c>
      <c r="L571" s="2" t="s">
        <v>2083</v>
      </c>
      <c r="M571" s="6" t="n">
        <v>45281</v>
      </c>
      <c r="N571" s="2" t="s">
        <v>1775</v>
      </c>
      <c r="P571" s="2" t="s">
        <v>1776</v>
      </c>
      <c r="Q571" s="2" t="s">
        <v>1768</v>
      </c>
      <c r="R571" s="6" t="n">
        <v>45281</v>
      </c>
      <c r="S571" s="2" t="s">
        <v>1749</v>
      </c>
      <c r="T571" s="2" t="s">
        <v>1806</v>
      </c>
      <c r="U571" s="6" t="n">
        <v>45281</v>
      </c>
      <c r="V571" s="2" t="s">
        <v>1749</v>
      </c>
      <c r="W571" s="2" t="s">
        <v>1806</v>
      </c>
      <c r="X571" s="6" t="n">
        <v>45281</v>
      </c>
    </row>
    <row r="572" customFormat="false" ht="18.7" hidden="false" customHeight="true" outlineLevel="0" collapsed="false">
      <c r="A572" s="1" t="n">
        <v>571</v>
      </c>
      <c r="B572" s="2" t="s">
        <v>2650</v>
      </c>
      <c r="C572" s="6" t="n">
        <v>44630</v>
      </c>
      <c r="D572" s="1" t="n">
        <v>2022</v>
      </c>
      <c r="E572" s="2" t="s">
        <v>2651</v>
      </c>
      <c r="F572" s="6" t="n">
        <v>35803</v>
      </c>
      <c r="G572" s="1" t="n">
        <v>327</v>
      </c>
      <c r="H572" s="2" t="s">
        <v>2652</v>
      </c>
      <c r="I572" s="2" t="s">
        <v>1957</v>
      </c>
      <c r="J572" s="2" t="s">
        <v>1757</v>
      </c>
      <c r="K572" s="2" t="s">
        <v>1778</v>
      </c>
      <c r="L572" s="2" t="s">
        <v>1779</v>
      </c>
      <c r="M572" s="6" t="n">
        <v>44630</v>
      </c>
      <c r="N572" s="2" t="s">
        <v>1775</v>
      </c>
      <c r="P572" s="2" t="s">
        <v>1904</v>
      </c>
    </row>
    <row r="573" customFormat="false" ht="18.7" hidden="false" customHeight="true" outlineLevel="0" collapsed="false">
      <c r="A573" s="1" t="n">
        <v>572</v>
      </c>
      <c r="B573" s="2" t="s">
        <v>2653</v>
      </c>
      <c r="C573" s="6" t="n">
        <v>44854</v>
      </c>
      <c r="D573" s="1" t="n">
        <v>2022</v>
      </c>
      <c r="E573" s="2" t="s">
        <v>2651</v>
      </c>
      <c r="F573" s="6" t="n">
        <v>35803</v>
      </c>
      <c r="G573" s="1" t="n">
        <v>327</v>
      </c>
      <c r="H573" s="2" t="s">
        <v>2652</v>
      </c>
      <c r="J573" s="2" t="s">
        <v>1757</v>
      </c>
      <c r="K573" s="2" t="s">
        <v>1754</v>
      </c>
      <c r="L573" s="2" t="s">
        <v>1750</v>
      </c>
      <c r="M573" s="6" t="n">
        <v>44685</v>
      </c>
      <c r="N573" s="2" t="s">
        <v>1758</v>
      </c>
      <c r="O573" s="2" t="s">
        <v>1749</v>
      </c>
    </row>
    <row r="574" customFormat="false" ht="18.7" hidden="false" customHeight="true" outlineLevel="0" collapsed="false">
      <c r="A574" s="1" t="n">
        <v>573</v>
      </c>
      <c r="B574" s="2" t="s">
        <v>2654</v>
      </c>
      <c r="C574" s="6" t="n">
        <v>44991</v>
      </c>
      <c r="D574" s="1" t="n">
        <v>2023</v>
      </c>
      <c r="E574" s="2" t="s">
        <v>2651</v>
      </c>
      <c r="F574" s="6" t="n">
        <v>35803</v>
      </c>
      <c r="G574" s="1" t="n">
        <v>327</v>
      </c>
      <c r="H574" s="2" t="s">
        <v>2652</v>
      </c>
      <c r="J574" s="2" t="s">
        <v>1757</v>
      </c>
      <c r="K574" s="2" t="s">
        <v>1830</v>
      </c>
      <c r="L574" s="2" t="n">
        <v>223.235</v>
      </c>
      <c r="M574" s="6" t="n">
        <v>44990</v>
      </c>
      <c r="N574" s="2" t="s">
        <v>1758</v>
      </c>
      <c r="O574" s="2" t="s">
        <v>1766</v>
      </c>
    </row>
    <row r="575" customFormat="false" ht="18.7" hidden="false" customHeight="true" outlineLevel="0" collapsed="false">
      <c r="A575" s="1" t="n">
        <v>574</v>
      </c>
      <c r="B575" s="2" t="s">
        <v>971</v>
      </c>
      <c r="C575" s="6" t="n">
        <v>43614</v>
      </c>
      <c r="D575" s="1" t="n">
        <v>2019</v>
      </c>
      <c r="E575" s="2" t="s">
        <v>972</v>
      </c>
      <c r="F575" s="6" t="n">
        <v>34678</v>
      </c>
      <c r="G575" s="1" t="n">
        <v>328</v>
      </c>
      <c r="H575" s="2" t="s">
        <v>974</v>
      </c>
      <c r="I575" s="2" t="s">
        <v>2655</v>
      </c>
      <c r="J575" s="2" t="s">
        <v>1757</v>
      </c>
      <c r="K575" s="2" t="s">
        <v>2069</v>
      </c>
      <c r="L575" s="2" t="s">
        <v>2070</v>
      </c>
      <c r="M575" s="6" t="n">
        <v>43612</v>
      </c>
      <c r="N575" s="2" t="s">
        <v>1775</v>
      </c>
      <c r="P575" s="2" t="s">
        <v>1776</v>
      </c>
    </row>
    <row r="576" customFormat="false" ht="18.7" hidden="false" customHeight="true" outlineLevel="0" collapsed="false">
      <c r="A576" s="1" t="n">
        <v>575</v>
      </c>
      <c r="B576" s="2" t="s">
        <v>975</v>
      </c>
      <c r="C576" s="6" t="n">
        <v>45309</v>
      </c>
      <c r="D576" s="1" t="n">
        <v>2024</v>
      </c>
      <c r="E576" s="2" t="s">
        <v>972</v>
      </c>
      <c r="F576" s="6" t="n">
        <v>34678</v>
      </c>
      <c r="G576" s="1" t="n">
        <v>328</v>
      </c>
      <c r="H576" s="2" t="s">
        <v>974</v>
      </c>
      <c r="I576" s="2" t="s">
        <v>964</v>
      </c>
      <c r="J576" s="2" t="s">
        <v>1823</v>
      </c>
      <c r="K576" s="2" t="s">
        <v>2624</v>
      </c>
      <c r="L576" s="2" t="n">
        <v>168.35</v>
      </c>
      <c r="M576" s="6" t="n">
        <v>45302</v>
      </c>
      <c r="O576" s="2" t="s">
        <v>1784</v>
      </c>
      <c r="Q576" s="2" t="s">
        <v>2250</v>
      </c>
      <c r="R576" s="6" t="n">
        <v>45302</v>
      </c>
      <c r="S576" s="2" t="s">
        <v>1766</v>
      </c>
      <c r="T576" s="2" t="s">
        <v>1988</v>
      </c>
      <c r="U576" s="6" t="n">
        <v>45302</v>
      </c>
      <c r="V576" s="2" t="s">
        <v>1766</v>
      </c>
      <c r="W576" s="2" t="s">
        <v>2656</v>
      </c>
      <c r="X576" s="6" t="n">
        <v>45302</v>
      </c>
      <c r="Y576" s="2" t="s">
        <v>1766</v>
      </c>
    </row>
    <row r="577" customFormat="false" ht="18.7" hidden="false" customHeight="true" outlineLevel="0" collapsed="false">
      <c r="A577" s="1" t="n">
        <v>576</v>
      </c>
      <c r="B577" s="2" t="s">
        <v>976</v>
      </c>
      <c r="C577" s="6" t="n">
        <v>45407</v>
      </c>
      <c r="D577" s="1" t="n">
        <v>2024</v>
      </c>
      <c r="E577" s="2" t="s">
        <v>972</v>
      </c>
      <c r="F577" s="6" t="n">
        <v>34678</v>
      </c>
      <c r="G577" s="1" t="n">
        <v>328</v>
      </c>
      <c r="H577" s="2" t="s">
        <v>974</v>
      </c>
      <c r="I577" s="2" t="s">
        <v>964</v>
      </c>
      <c r="J577" s="2" t="s">
        <v>1823</v>
      </c>
      <c r="K577" s="2" t="s">
        <v>2127</v>
      </c>
      <c r="L577" s="2" t="s">
        <v>2128</v>
      </c>
      <c r="M577" s="6" t="n">
        <v>45265</v>
      </c>
      <c r="O577" s="2" t="s">
        <v>1749</v>
      </c>
      <c r="Q577" s="2" t="s">
        <v>2522</v>
      </c>
      <c r="R577" s="6" t="n">
        <v>45265</v>
      </c>
      <c r="S577" s="2" t="s">
        <v>1749</v>
      </c>
    </row>
    <row r="578" customFormat="false" ht="18.7" hidden="false" customHeight="true" outlineLevel="0" collapsed="false">
      <c r="A578" s="1" t="n">
        <v>577</v>
      </c>
      <c r="B578" s="2" t="s">
        <v>2657</v>
      </c>
      <c r="C578" s="6" t="n">
        <v>45004</v>
      </c>
      <c r="D578" s="1" t="n">
        <v>2023</v>
      </c>
      <c r="E578" s="2" t="s">
        <v>2658</v>
      </c>
      <c r="F578" s="6" t="n">
        <v>36165</v>
      </c>
      <c r="G578" s="1" t="n">
        <v>332</v>
      </c>
      <c r="H578" s="2" t="s">
        <v>2659</v>
      </c>
      <c r="J578" s="2" t="s">
        <v>1823</v>
      </c>
      <c r="K578" s="2" t="s">
        <v>1778</v>
      </c>
      <c r="L578" s="2" t="s">
        <v>1779</v>
      </c>
      <c r="M578" s="6" t="n">
        <v>45003</v>
      </c>
      <c r="O578" s="2" t="s">
        <v>1766</v>
      </c>
      <c r="Q578" s="2" t="s">
        <v>1765</v>
      </c>
      <c r="R578" s="6" t="n">
        <v>45003</v>
      </c>
      <c r="S578" s="2" t="s">
        <v>1766</v>
      </c>
    </row>
    <row r="579" customFormat="false" ht="18.7" hidden="false" customHeight="true" outlineLevel="0" collapsed="false">
      <c r="A579" s="1" t="n">
        <v>578</v>
      </c>
      <c r="B579" s="2" t="s">
        <v>2660</v>
      </c>
      <c r="C579" s="6" t="n">
        <v>45407</v>
      </c>
      <c r="D579" s="1" t="n">
        <v>2024</v>
      </c>
      <c r="E579" s="2" t="s">
        <v>2658</v>
      </c>
      <c r="F579" s="6" t="n">
        <v>36165</v>
      </c>
      <c r="G579" s="1" t="n">
        <v>332</v>
      </c>
      <c r="H579" s="2" t="s">
        <v>2659</v>
      </c>
      <c r="J579" s="2" t="s">
        <v>1823</v>
      </c>
      <c r="K579" s="2" t="s">
        <v>1778</v>
      </c>
      <c r="L579" s="2" t="s">
        <v>1779</v>
      </c>
      <c r="M579" s="6" t="n">
        <v>45407</v>
      </c>
      <c r="O579" s="2" t="s">
        <v>1766</v>
      </c>
    </row>
    <row r="580" customFormat="false" ht="18.7" hidden="false" customHeight="true" outlineLevel="0" collapsed="false">
      <c r="A580" s="1" t="n">
        <v>579</v>
      </c>
      <c r="B580" s="2" t="s">
        <v>2661</v>
      </c>
      <c r="C580" s="6" t="n">
        <v>45418</v>
      </c>
      <c r="D580" s="1" t="n">
        <v>2024</v>
      </c>
      <c r="E580" s="2" t="s">
        <v>2658</v>
      </c>
      <c r="F580" s="6" t="n">
        <v>36165</v>
      </c>
      <c r="G580" s="1" t="n">
        <v>332</v>
      </c>
      <c r="H580" s="2" t="s">
        <v>2659</v>
      </c>
      <c r="I580" s="2" t="s">
        <v>927</v>
      </c>
      <c r="J580" s="2" t="s">
        <v>1850</v>
      </c>
      <c r="K580" s="2" t="s">
        <v>1778</v>
      </c>
      <c r="L580" s="2" t="s">
        <v>1779</v>
      </c>
      <c r="M580" s="6" t="n">
        <v>45417</v>
      </c>
      <c r="N580" s="2" t="s">
        <v>1906</v>
      </c>
      <c r="O580" s="2" t="s">
        <v>1749</v>
      </c>
    </row>
    <row r="581" customFormat="false" ht="18.7" hidden="false" customHeight="true" outlineLevel="0" collapsed="false">
      <c r="A581" s="1" t="n">
        <v>580</v>
      </c>
      <c r="B581" s="2" t="s">
        <v>2662</v>
      </c>
      <c r="C581" s="6" t="n">
        <v>43979</v>
      </c>
      <c r="D581" s="1" t="n">
        <v>2020</v>
      </c>
      <c r="E581" s="2" t="s">
        <v>2663</v>
      </c>
      <c r="F581" s="6" t="n">
        <v>25024</v>
      </c>
      <c r="G581" s="1" t="n">
        <v>333</v>
      </c>
      <c r="H581" s="2" t="s">
        <v>2664</v>
      </c>
      <c r="I581" s="2" t="s">
        <v>1020</v>
      </c>
      <c r="J581" s="2" t="s">
        <v>1757</v>
      </c>
      <c r="K581" s="2" t="s">
        <v>1754</v>
      </c>
      <c r="L581" s="2" t="s">
        <v>1750</v>
      </c>
      <c r="M581" s="6" t="n">
        <v>43894</v>
      </c>
      <c r="N581" s="2" t="s">
        <v>1775</v>
      </c>
      <c r="P581" s="2" t="s">
        <v>2023</v>
      </c>
    </row>
    <row r="582" customFormat="false" ht="18.7" hidden="false" customHeight="true" outlineLevel="0" collapsed="false">
      <c r="A582" s="1" t="n">
        <v>581</v>
      </c>
      <c r="B582" s="2" t="s">
        <v>2665</v>
      </c>
      <c r="C582" s="6" t="n">
        <v>44134</v>
      </c>
      <c r="D582" s="1" t="n">
        <v>2020</v>
      </c>
      <c r="E582" s="2" t="s">
        <v>2663</v>
      </c>
      <c r="F582" s="6" t="n">
        <v>25024</v>
      </c>
      <c r="G582" s="1" t="n">
        <v>333</v>
      </c>
      <c r="H582" s="2" t="s">
        <v>2664</v>
      </c>
      <c r="I582" s="2" t="s">
        <v>1020</v>
      </c>
      <c r="J582" s="2" t="s">
        <v>1757</v>
      </c>
      <c r="K582" s="2" t="s">
        <v>2580</v>
      </c>
      <c r="L582" s="2" t="s">
        <v>2581</v>
      </c>
      <c r="M582" s="6" t="n">
        <v>44116</v>
      </c>
      <c r="N582" s="2" t="s">
        <v>1758</v>
      </c>
      <c r="O582" s="2" t="s">
        <v>1766</v>
      </c>
      <c r="Q582" s="2" t="n">
        <v>223.12</v>
      </c>
      <c r="R582" s="6" t="n">
        <v>44116</v>
      </c>
      <c r="S582" s="2" t="s">
        <v>1766</v>
      </c>
    </row>
    <row r="583" customFormat="false" ht="18.7" hidden="false" customHeight="true" outlineLevel="0" collapsed="false">
      <c r="A583" s="1" t="n">
        <v>582</v>
      </c>
      <c r="B583" s="2" t="s">
        <v>2666</v>
      </c>
      <c r="C583" s="6" t="n">
        <v>45007</v>
      </c>
      <c r="D583" s="1" t="n">
        <v>2023</v>
      </c>
      <c r="E583" s="2" t="s">
        <v>2663</v>
      </c>
      <c r="F583" s="6" t="n">
        <v>25024</v>
      </c>
      <c r="G583" s="1" t="n">
        <v>333</v>
      </c>
      <c r="H583" s="2" t="s">
        <v>2664</v>
      </c>
      <c r="I583" s="2" t="s">
        <v>1020</v>
      </c>
      <c r="J583" s="2" t="s">
        <v>1746</v>
      </c>
      <c r="K583" s="2" t="s">
        <v>2082</v>
      </c>
      <c r="L583" s="2" t="s">
        <v>2083</v>
      </c>
      <c r="M583" s="6" t="n">
        <v>44872</v>
      </c>
      <c r="N583" s="2" t="s">
        <v>1775</v>
      </c>
      <c r="P583" s="2" t="s">
        <v>1776</v>
      </c>
    </row>
    <row r="584" customFormat="false" ht="18.7" hidden="false" customHeight="true" outlineLevel="0" collapsed="false">
      <c r="A584" s="1" t="n">
        <v>583</v>
      </c>
      <c r="B584" s="2" t="s">
        <v>915</v>
      </c>
      <c r="C584" s="6" t="n">
        <v>45505</v>
      </c>
      <c r="D584" s="1" t="n">
        <v>2024</v>
      </c>
      <c r="E584" s="2" t="s">
        <v>916</v>
      </c>
      <c r="F584" s="6" t="n">
        <v>35562</v>
      </c>
      <c r="G584" s="1" t="n">
        <v>334</v>
      </c>
      <c r="H584" s="2" t="s">
        <v>919</v>
      </c>
      <c r="I584" s="2" t="s">
        <v>917</v>
      </c>
      <c r="J584" s="2" t="s">
        <v>1823</v>
      </c>
      <c r="K584" s="2" t="s">
        <v>1778</v>
      </c>
      <c r="L584" s="2" t="s">
        <v>1779</v>
      </c>
      <c r="M584" s="6" t="n">
        <v>45505</v>
      </c>
      <c r="O584" s="2" t="s">
        <v>1766</v>
      </c>
    </row>
    <row r="585" customFormat="false" ht="18.7" hidden="false" customHeight="true" outlineLevel="0" collapsed="false">
      <c r="A585" s="1" t="n">
        <v>584</v>
      </c>
      <c r="B585" s="2" t="s">
        <v>920</v>
      </c>
      <c r="C585" s="6" t="n">
        <v>45530</v>
      </c>
      <c r="D585" s="1" t="n">
        <v>2024</v>
      </c>
      <c r="E585" s="2" t="s">
        <v>916</v>
      </c>
      <c r="F585" s="6" t="n">
        <v>35562</v>
      </c>
      <c r="G585" s="1" t="n">
        <v>334</v>
      </c>
      <c r="H585" s="2" t="s">
        <v>919</v>
      </c>
      <c r="I585" s="2" t="s">
        <v>917</v>
      </c>
      <c r="J585" s="2" t="s">
        <v>1823</v>
      </c>
      <c r="K585" s="2" t="s">
        <v>1778</v>
      </c>
      <c r="L585" s="2" t="s">
        <v>1779</v>
      </c>
      <c r="M585" s="6" t="n">
        <v>45527</v>
      </c>
      <c r="O585" s="2" t="s">
        <v>1749</v>
      </c>
      <c r="Q585" s="2" t="s">
        <v>1829</v>
      </c>
      <c r="R585" s="6" t="n">
        <v>45527</v>
      </c>
      <c r="S585" s="2" t="s">
        <v>1766</v>
      </c>
    </row>
    <row r="586" customFormat="false" ht="18.7" hidden="false" customHeight="true" outlineLevel="0" collapsed="false">
      <c r="A586" s="1" t="n">
        <v>585</v>
      </c>
      <c r="B586" s="2" t="s">
        <v>922</v>
      </c>
      <c r="C586" s="6" t="n">
        <v>45622</v>
      </c>
      <c r="D586" s="1" t="n">
        <v>2024</v>
      </c>
      <c r="E586" s="2" t="s">
        <v>916</v>
      </c>
      <c r="F586" s="6" t="n">
        <v>35562</v>
      </c>
      <c r="G586" s="1" t="n">
        <v>334</v>
      </c>
      <c r="H586" s="2" t="s">
        <v>919</v>
      </c>
      <c r="I586" s="2" t="s">
        <v>917</v>
      </c>
      <c r="J586" s="2" t="s">
        <v>1823</v>
      </c>
      <c r="K586" s="2" t="s">
        <v>1767</v>
      </c>
      <c r="L586" s="2" t="s">
        <v>1768</v>
      </c>
      <c r="M586" s="6" t="n">
        <v>45618</v>
      </c>
      <c r="O586" s="2" t="s">
        <v>1749</v>
      </c>
      <c r="Q586" s="2" t="s">
        <v>1829</v>
      </c>
      <c r="R586" s="6" t="n">
        <v>45618</v>
      </c>
      <c r="S586" s="2" t="s">
        <v>1766</v>
      </c>
    </row>
    <row r="587" customFormat="false" ht="18.7" hidden="false" customHeight="true" outlineLevel="0" collapsed="false">
      <c r="A587" s="1" t="n">
        <v>586</v>
      </c>
      <c r="B587" s="2" t="s">
        <v>2667</v>
      </c>
      <c r="C587" s="6" t="n">
        <v>45355</v>
      </c>
      <c r="D587" s="1" t="n">
        <v>2024</v>
      </c>
      <c r="E587" s="2" t="s">
        <v>2668</v>
      </c>
      <c r="F587" s="6" t="n">
        <v>34732</v>
      </c>
      <c r="G587" s="1" t="n">
        <v>336</v>
      </c>
      <c r="H587" s="2" t="s">
        <v>2669</v>
      </c>
      <c r="J587" s="2" t="s">
        <v>1746</v>
      </c>
      <c r="K587" s="2" t="s">
        <v>1759</v>
      </c>
      <c r="L587" s="2" t="s">
        <v>1750</v>
      </c>
      <c r="M587" s="6" t="n">
        <v>45354</v>
      </c>
      <c r="O587" s="2" t="s">
        <v>1784</v>
      </c>
    </row>
    <row r="588" customFormat="false" ht="18.7" hidden="false" customHeight="true" outlineLevel="0" collapsed="false">
      <c r="A588" s="1" t="n">
        <v>587</v>
      </c>
      <c r="B588" s="2" t="s">
        <v>2670</v>
      </c>
      <c r="C588" s="6" t="n">
        <v>45524</v>
      </c>
      <c r="D588" s="1" t="n">
        <v>2024</v>
      </c>
      <c r="E588" s="2" t="s">
        <v>2668</v>
      </c>
      <c r="F588" s="6" t="n">
        <v>34732</v>
      </c>
      <c r="G588" s="1" t="n">
        <v>336</v>
      </c>
      <c r="H588" s="2" t="s">
        <v>2669</v>
      </c>
      <c r="J588" s="2" t="s">
        <v>1746</v>
      </c>
      <c r="K588" s="2" t="s">
        <v>1830</v>
      </c>
      <c r="L588" s="2" t="n">
        <v>223.235</v>
      </c>
      <c r="M588" s="6" t="n">
        <v>45523</v>
      </c>
      <c r="O588" s="2" t="s">
        <v>1766</v>
      </c>
    </row>
    <row r="589" customFormat="false" ht="18.7" hidden="false" customHeight="true" outlineLevel="0" collapsed="false">
      <c r="A589" s="1" t="n">
        <v>588</v>
      </c>
      <c r="B589" s="2" t="s">
        <v>2671</v>
      </c>
      <c r="C589" s="6" t="n">
        <v>45701</v>
      </c>
      <c r="D589" s="1" t="n">
        <v>2025</v>
      </c>
      <c r="E589" s="2" t="s">
        <v>2668</v>
      </c>
      <c r="F589" s="6" t="n">
        <v>34732</v>
      </c>
      <c r="G589" s="1" t="n">
        <v>336</v>
      </c>
      <c r="H589" s="2" t="s">
        <v>2669</v>
      </c>
      <c r="J589" s="2" t="s">
        <v>1746</v>
      </c>
      <c r="K589" s="2" t="s">
        <v>1782</v>
      </c>
      <c r="L589" s="2" t="s">
        <v>1783</v>
      </c>
      <c r="M589" s="6" t="n">
        <v>45701</v>
      </c>
      <c r="O589" s="2" t="s">
        <v>1784</v>
      </c>
    </row>
    <row r="590" customFormat="false" ht="18.7" hidden="false" customHeight="true" outlineLevel="0" collapsed="false">
      <c r="A590" s="1" t="n">
        <v>589</v>
      </c>
      <c r="B590" s="2" t="s">
        <v>2672</v>
      </c>
      <c r="C590" s="6" t="n">
        <v>45148</v>
      </c>
      <c r="D590" s="1" t="n">
        <v>2023</v>
      </c>
      <c r="E590" s="2" t="s">
        <v>2673</v>
      </c>
      <c r="F590" s="6" t="n">
        <v>36358</v>
      </c>
      <c r="G590" s="1" t="n">
        <v>337</v>
      </c>
      <c r="H590" s="2" t="s">
        <v>2674</v>
      </c>
      <c r="J590" s="2" t="s">
        <v>1757</v>
      </c>
      <c r="K590" s="2" t="s">
        <v>1754</v>
      </c>
      <c r="L590" s="2" t="s">
        <v>1750</v>
      </c>
      <c r="M590" s="6" t="n">
        <v>44889</v>
      </c>
      <c r="N590" s="2" t="s">
        <v>1758</v>
      </c>
      <c r="O590" s="2" t="s">
        <v>1749</v>
      </c>
    </row>
    <row r="591" customFormat="false" ht="18.7" hidden="false" customHeight="true" outlineLevel="0" collapsed="false">
      <c r="A591" s="1" t="n">
        <v>590</v>
      </c>
      <c r="B591" s="2" t="s">
        <v>2675</v>
      </c>
      <c r="C591" s="6" t="n">
        <v>45252</v>
      </c>
      <c r="D591" s="1" t="n">
        <v>2023</v>
      </c>
      <c r="E591" s="2" t="s">
        <v>2676</v>
      </c>
      <c r="F591" s="6" t="n">
        <v>36358</v>
      </c>
      <c r="G591" s="1" t="n">
        <v>337</v>
      </c>
      <c r="H591" s="2" t="s">
        <v>2674</v>
      </c>
      <c r="I591" s="2" t="s">
        <v>1100</v>
      </c>
      <c r="J591" s="2" t="s">
        <v>1850</v>
      </c>
      <c r="K591" s="2" t="s">
        <v>1778</v>
      </c>
      <c r="L591" s="2" t="s">
        <v>1779</v>
      </c>
      <c r="M591" s="6" t="n">
        <v>44988</v>
      </c>
      <c r="N591" s="2" t="s">
        <v>2302</v>
      </c>
      <c r="O591" s="2" t="s">
        <v>1766</v>
      </c>
    </row>
    <row r="592" customFormat="false" ht="18.7" hidden="false" customHeight="true" outlineLevel="0" collapsed="false">
      <c r="A592" s="1" t="n">
        <v>591</v>
      </c>
      <c r="B592" s="2" t="s">
        <v>2677</v>
      </c>
      <c r="C592" s="6" t="n">
        <v>45355</v>
      </c>
      <c r="D592" s="1" t="n">
        <v>2024</v>
      </c>
      <c r="E592" s="2" t="s">
        <v>2673</v>
      </c>
      <c r="F592" s="6" t="n">
        <v>36358</v>
      </c>
      <c r="G592" s="1" t="n">
        <v>337</v>
      </c>
      <c r="H592" s="2" t="s">
        <v>2674</v>
      </c>
      <c r="I592" s="2" t="s">
        <v>1842</v>
      </c>
      <c r="J592" s="2" t="s">
        <v>1850</v>
      </c>
      <c r="K592" s="2" t="s">
        <v>2082</v>
      </c>
      <c r="L592" s="2" t="s">
        <v>2083</v>
      </c>
      <c r="M592" s="6" t="n">
        <v>45352</v>
      </c>
      <c r="N592" s="2" t="s">
        <v>1775</v>
      </c>
      <c r="P592" s="2" t="s">
        <v>1776</v>
      </c>
      <c r="Q592" s="2" t="s">
        <v>2678</v>
      </c>
      <c r="R592" s="6" t="n">
        <v>45352</v>
      </c>
      <c r="S592" s="2" t="s">
        <v>1749</v>
      </c>
    </row>
    <row r="593" customFormat="false" ht="18.7" hidden="false" customHeight="true" outlineLevel="0" collapsed="false">
      <c r="A593" s="1" t="n">
        <v>592</v>
      </c>
      <c r="B593" s="2" t="s">
        <v>2679</v>
      </c>
      <c r="C593" s="6" t="n">
        <v>44330</v>
      </c>
      <c r="D593" s="1" t="n">
        <v>2021</v>
      </c>
      <c r="E593" s="2" t="s">
        <v>2680</v>
      </c>
      <c r="F593" s="6" t="n">
        <v>32654</v>
      </c>
      <c r="G593" s="1" t="n">
        <v>341</v>
      </c>
      <c r="H593" s="2" t="s">
        <v>2681</v>
      </c>
      <c r="I593" s="2" t="s">
        <v>1840</v>
      </c>
      <c r="J593" s="2" t="s">
        <v>1757</v>
      </c>
      <c r="K593" s="2" t="s">
        <v>2682</v>
      </c>
      <c r="L593" s="2" t="s">
        <v>2683</v>
      </c>
      <c r="M593" s="6" t="n">
        <v>44329</v>
      </c>
      <c r="N593" s="2" t="s">
        <v>1758</v>
      </c>
      <c r="O593" s="2" t="s">
        <v>1749</v>
      </c>
      <c r="Q593" s="2" t="s">
        <v>1750</v>
      </c>
      <c r="R593" s="6" t="n">
        <v>44329</v>
      </c>
      <c r="S593" s="2" t="s">
        <v>1749</v>
      </c>
    </row>
    <row r="594" customFormat="false" ht="18.7" hidden="false" customHeight="true" outlineLevel="0" collapsed="false">
      <c r="A594" s="1" t="n">
        <v>593</v>
      </c>
      <c r="B594" s="2" t="s">
        <v>2684</v>
      </c>
      <c r="C594" s="6" t="n">
        <v>44770</v>
      </c>
      <c r="D594" s="1" t="n">
        <v>2022</v>
      </c>
      <c r="E594" s="2" t="s">
        <v>2680</v>
      </c>
      <c r="F594" s="6" t="n">
        <v>32654</v>
      </c>
      <c r="G594" s="1" t="n">
        <v>341</v>
      </c>
      <c r="H594" s="2" t="s">
        <v>2681</v>
      </c>
      <c r="I594" s="2" t="s">
        <v>1840</v>
      </c>
      <c r="J594" s="2" t="s">
        <v>1850</v>
      </c>
      <c r="K594" s="2" t="s">
        <v>2685</v>
      </c>
      <c r="L594" s="2" t="s">
        <v>2569</v>
      </c>
      <c r="M594" s="6" t="n">
        <v>44768</v>
      </c>
      <c r="N594" s="2" t="s">
        <v>1775</v>
      </c>
      <c r="P594" s="2" t="s">
        <v>1797</v>
      </c>
      <c r="Q594" s="2" t="s">
        <v>1837</v>
      </c>
      <c r="R594" s="6" t="n">
        <v>44768</v>
      </c>
      <c r="S594" s="2" t="s">
        <v>1784</v>
      </c>
      <c r="W594" s="2" t="s">
        <v>1829</v>
      </c>
      <c r="X594" s="6" t="n">
        <v>44768</v>
      </c>
      <c r="Y594" s="2" t="s">
        <v>1766</v>
      </c>
    </row>
    <row r="595" customFormat="false" ht="18.7" hidden="false" customHeight="true" outlineLevel="0" collapsed="false">
      <c r="A595" s="1" t="n">
        <v>594</v>
      </c>
      <c r="B595" s="2" t="s">
        <v>2686</v>
      </c>
      <c r="C595" s="6" t="n">
        <v>44869</v>
      </c>
      <c r="D595" s="1" t="n">
        <v>2022</v>
      </c>
      <c r="E595" s="2" t="s">
        <v>2680</v>
      </c>
      <c r="F595" s="6" t="n">
        <v>32654</v>
      </c>
      <c r="G595" s="1" t="n">
        <v>341</v>
      </c>
      <c r="H595" s="2" t="s">
        <v>2681</v>
      </c>
      <c r="I595" s="2" t="s">
        <v>1840</v>
      </c>
      <c r="J595" s="2" t="s">
        <v>1746</v>
      </c>
      <c r="K595" s="2" t="s">
        <v>2687</v>
      </c>
      <c r="L595" s="2" t="n">
        <v>609.562</v>
      </c>
      <c r="M595" s="6" t="n">
        <v>44868</v>
      </c>
      <c r="N595" s="2" t="s">
        <v>1775</v>
      </c>
      <c r="P595" s="2" t="s">
        <v>1776</v>
      </c>
      <c r="Q595" s="2" t="s">
        <v>2688</v>
      </c>
      <c r="R595" s="6" t="n">
        <v>44868</v>
      </c>
      <c r="S595" s="2" t="s">
        <v>1749</v>
      </c>
      <c r="T595" s="2" t="s">
        <v>1806</v>
      </c>
      <c r="U595" s="6" t="n">
        <v>44868</v>
      </c>
      <c r="V595" s="2" t="s">
        <v>1749</v>
      </c>
    </row>
    <row r="596" customFormat="false" ht="18.7" hidden="false" customHeight="true" outlineLevel="0" collapsed="false">
      <c r="A596" s="1" t="n">
        <v>595</v>
      </c>
      <c r="B596" s="2" t="s">
        <v>2689</v>
      </c>
      <c r="C596" s="6" t="n">
        <v>44628</v>
      </c>
      <c r="D596" s="1" t="n">
        <v>2022</v>
      </c>
      <c r="E596" s="2" t="s">
        <v>2690</v>
      </c>
      <c r="F596" s="6" t="n">
        <v>30121</v>
      </c>
      <c r="G596" s="1" t="n">
        <v>346</v>
      </c>
      <c r="H596" s="2" t="s">
        <v>2691</v>
      </c>
      <c r="I596" s="2" t="s">
        <v>1781</v>
      </c>
      <c r="J596" s="2" t="s">
        <v>1850</v>
      </c>
      <c r="K596" s="2" t="s">
        <v>1778</v>
      </c>
      <c r="L596" s="2" t="s">
        <v>1779</v>
      </c>
      <c r="M596" s="6" t="n">
        <v>44628</v>
      </c>
      <c r="N596" s="2" t="s">
        <v>1775</v>
      </c>
      <c r="P596" s="2" t="s">
        <v>1857</v>
      </c>
    </row>
    <row r="597" customFormat="false" ht="18.7" hidden="false" customHeight="true" outlineLevel="0" collapsed="false">
      <c r="A597" s="1" t="n">
        <v>596</v>
      </c>
      <c r="B597" s="2" t="s">
        <v>2692</v>
      </c>
      <c r="C597" s="6" t="n">
        <v>44908</v>
      </c>
      <c r="D597" s="1" t="n">
        <v>2022</v>
      </c>
      <c r="E597" s="2" t="s">
        <v>2690</v>
      </c>
      <c r="F597" s="6" t="n">
        <v>30121</v>
      </c>
      <c r="G597" s="1" t="n">
        <v>346</v>
      </c>
      <c r="H597" s="2" t="s">
        <v>2691</v>
      </c>
      <c r="I597" s="2" t="s">
        <v>1781</v>
      </c>
      <c r="J597" s="2" t="s">
        <v>1757</v>
      </c>
      <c r="K597" s="2" t="s">
        <v>2453</v>
      </c>
      <c r="L597" s="2" t="s">
        <v>1765</v>
      </c>
      <c r="M597" s="6" t="n">
        <v>44861</v>
      </c>
      <c r="N597" s="2" t="s">
        <v>1758</v>
      </c>
      <c r="O597" s="2" t="s">
        <v>1766</v>
      </c>
      <c r="Q597" s="2" t="s">
        <v>1779</v>
      </c>
      <c r="R597" s="6" t="n">
        <v>44861</v>
      </c>
    </row>
    <row r="598" customFormat="false" ht="18.7" hidden="false" customHeight="true" outlineLevel="0" collapsed="false">
      <c r="A598" s="1" t="n">
        <v>597</v>
      </c>
      <c r="B598" s="2" t="s">
        <v>2693</v>
      </c>
      <c r="C598" s="6" t="n">
        <v>44925</v>
      </c>
      <c r="D598" s="1" t="n">
        <v>2022</v>
      </c>
      <c r="E598" s="2" t="s">
        <v>2690</v>
      </c>
      <c r="F598" s="6" t="n">
        <v>30121</v>
      </c>
      <c r="G598" s="1" t="n">
        <v>346</v>
      </c>
      <c r="H598" s="2" t="s">
        <v>2691</v>
      </c>
      <c r="I598" s="2" t="s">
        <v>1222</v>
      </c>
      <c r="J598" s="2" t="s">
        <v>1757</v>
      </c>
      <c r="K598" s="2" t="s">
        <v>1769</v>
      </c>
      <c r="L598" s="2" t="s">
        <v>1770</v>
      </c>
      <c r="M598" s="6" t="n">
        <v>44923</v>
      </c>
      <c r="N598" s="2" t="s">
        <v>1775</v>
      </c>
      <c r="P598" s="2" t="s">
        <v>2023</v>
      </c>
    </row>
    <row r="599" customFormat="false" ht="18.7" hidden="false" customHeight="true" outlineLevel="0" collapsed="false">
      <c r="A599" s="1" t="n">
        <v>598</v>
      </c>
      <c r="B599" s="2" t="s">
        <v>2694</v>
      </c>
      <c r="C599" s="6" t="n">
        <v>43817</v>
      </c>
      <c r="D599" s="1" t="n">
        <v>2019</v>
      </c>
      <c r="E599" s="2" t="s">
        <v>2695</v>
      </c>
      <c r="F599" s="6" t="n">
        <v>33484</v>
      </c>
      <c r="G599" s="1" t="n">
        <v>349</v>
      </c>
      <c r="H599" s="2" t="s">
        <v>2696</v>
      </c>
      <c r="I599" s="2" t="s">
        <v>950</v>
      </c>
      <c r="J599" s="2" t="s">
        <v>1850</v>
      </c>
      <c r="K599" s="2" t="s">
        <v>1778</v>
      </c>
      <c r="L599" s="2" t="s">
        <v>1779</v>
      </c>
      <c r="M599" s="6" t="n">
        <v>43610</v>
      </c>
      <c r="N599" s="2" t="s">
        <v>1775</v>
      </c>
      <c r="P599" s="2" t="s">
        <v>1904</v>
      </c>
    </row>
    <row r="600" customFormat="false" ht="18.7" hidden="false" customHeight="true" outlineLevel="0" collapsed="false">
      <c r="A600" s="1" t="n">
        <v>599</v>
      </c>
      <c r="B600" s="2" t="s">
        <v>2697</v>
      </c>
      <c r="C600" s="6" t="n">
        <v>44235</v>
      </c>
      <c r="D600" s="1" t="n">
        <v>2021</v>
      </c>
      <c r="E600" s="2" t="s">
        <v>2695</v>
      </c>
      <c r="F600" s="6" t="n">
        <v>33484</v>
      </c>
      <c r="G600" s="1" t="n">
        <v>349</v>
      </c>
      <c r="H600" s="2" t="s">
        <v>2696</v>
      </c>
      <c r="I600" s="2" t="s">
        <v>950</v>
      </c>
      <c r="J600" s="2" t="s">
        <v>1850</v>
      </c>
      <c r="K600" s="2" t="s">
        <v>1782</v>
      </c>
      <c r="L600" s="2" t="s">
        <v>1783</v>
      </c>
      <c r="M600" s="6" t="n">
        <v>44235</v>
      </c>
      <c r="N600" s="2" t="s">
        <v>1775</v>
      </c>
      <c r="P600" s="2" t="s">
        <v>1797</v>
      </c>
    </row>
    <row r="601" customFormat="false" ht="18.7" hidden="false" customHeight="true" outlineLevel="0" collapsed="false">
      <c r="A601" s="1" t="n">
        <v>600</v>
      </c>
      <c r="B601" s="2" t="s">
        <v>2698</v>
      </c>
      <c r="C601" s="6" t="n">
        <v>45352</v>
      </c>
      <c r="D601" s="1" t="n">
        <v>2024</v>
      </c>
      <c r="E601" s="2" t="s">
        <v>2695</v>
      </c>
      <c r="F601" s="6" t="n">
        <v>33484</v>
      </c>
      <c r="G601" s="1" t="n">
        <v>349</v>
      </c>
      <c r="H601" s="2" t="s">
        <v>2696</v>
      </c>
      <c r="I601" s="2" t="s">
        <v>950</v>
      </c>
      <c r="J601" s="2" t="s">
        <v>1757</v>
      </c>
      <c r="K601" s="2" t="s">
        <v>2699</v>
      </c>
      <c r="L601" s="2" t="s">
        <v>1783</v>
      </c>
      <c r="M601" s="6" t="n">
        <v>45352</v>
      </c>
      <c r="N601" s="2" t="s">
        <v>1758</v>
      </c>
      <c r="O601" s="2" t="s">
        <v>1784</v>
      </c>
    </row>
    <row r="602" customFormat="false" ht="18.7" hidden="false" customHeight="true" outlineLevel="0" collapsed="false">
      <c r="A602" s="1" t="n">
        <v>601</v>
      </c>
      <c r="B602" s="2" t="s">
        <v>2700</v>
      </c>
      <c r="C602" s="6" t="n">
        <v>45306</v>
      </c>
      <c r="D602" s="1" t="n">
        <v>2024</v>
      </c>
      <c r="E602" s="2" t="s">
        <v>2701</v>
      </c>
      <c r="F602" s="6" t="n">
        <v>31160</v>
      </c>
      <c r="G602" s="1" t="n">
        <v>351</v>
      </c>
      <c r="H602" s="2" t="s">
        <v>2702</v>
      </c>
      <c r="I602" s="2" t="s">
        <v>1030</v>
      </c>
      <c r="J602" s="2" t="s">
        <v>1757</v>
      </c>
      <c r="K602" s="2" t="s">
        <v>1778</v>
      </c>
      <c r="L602" s="2" t="s">
        <v>1779</v>
      </c>
      <c r="M602" s="6" t="n">
        <v>45306</v>
      </c>
      <c r="N602" s="2" t="s">
        <v>1758</v>
      </c>
      <c r="O602" s="2" t="s">
        <v>1766</v>
      </c>
      <c r="Q602" s="2" t="s">
        <v>1765</v>
      </c>
      <c r="R602" s="6" t="n">
        <v>45306</v>
      </c>
      <c r="S602" s="2" t="s">
        <v>1766</v>
      </c>
    </row>
    <row r="603" customFormat="false" ht="18.7" hidden="false" customHeight="true" outlineLevel="0" collapsed="false">
      <c r="A603" s="1" t="n">
        <v>602</v>
      </c>
      <c r="B603" s="2" t="s">
        <v>2703</v>
      </c>
      <c r="C603" s="6" t="n">
        <v>45336</v>
      </c>
      <c r="D603" s="1" t="n">
        <v>2024</v>
      </c>
      <c r="E603" s="2" t="s">
        <v>2701</v>
      </c>
      <c r="F603" s="6" t="n">
        <v>31160</v>
      </c>
      <c r="G603" s="1" t="n">
        <v>351</v>
      </c>
      <c r="H603" s="2" t="s">
        <v>2702</v>
      </c>
      <c r="I603" s="2" t="s">
        <v>1030</v>
      </c>
      <c r="J603" s="2" t="s">
        <v>1757</v>
      </c>
      <c r="K603" s="2" t="s">
        <v>1764</v>
      </c>
      <c r="L603" s="2" t="s">
        <v>1765</v>
      </c>
      <c r="M603" s="6" t="n">
        <v>45336</v>
      </c>
      <c r="N603" s="2" t="s">
        <v>1758</v>
      </c>
      <c r="O603" s="2" t="s">
        <v>1766</v>
      </c>
    </row>
    <row r="604" customFormat="false" ht="18.7" hidden="false" customHeight="true" outlineLevel="0" collapsed="false">
      <c r="A604" s="1" t="n">
        <v>603</v>
      </c>
      <c r="B604" s="2" t="s">
        <v>2704</v>
      </c>
      <c r="C604" s="6" t="n">
        <v>45382</v>
      </c>
      <c r="D604" s="1" t="n">
        <v>2024</v>
      </c>
      <c r="E604" s="2" t="s">
        <v>2701</v>
      </c>
      <c r="F604" s="6" t="n">
        <v>31160</v>
      </c>
      <c r="G604" s="1" t="n">
        <v>351</v>
      </c>
      <c r="H604" s="2" t="s">
        <v>2702</v>
      </c>
      <c r="I604" s="2" t="s">
        <v>1030</v>
      </c>
      <c r="J604" s="2" t="s">
        <v>1757</v>
      </c>
      <c r="K604" s="2" t="s">
        <v>1764</v>
      </c>
      <c r="L604" s="2" t="s">
        <v>1765</v>
      </c>
      <c r="M604" s="6" t="n">
        <v>45382</v>
      </c>
      <c r="N604" s="2" t="s">
        <v>1758</v>
      </c>
      <c r="O604" s="2" t="s">
        <v>1766</v>
      </c>
    </row>
    <row r="605" customFormat="false" ht="18.7" hidden="false" customHeight="true" outlineLevel="0" collapsed="false">
      <c r="A605" s="1" t="n">
        <v>604</v>
      </c>
      <c r="B605" s="2" t="s">
        <v>2705</v>
      </c>
      <c r="C605" s="6" t="n">
        <v>44489</v>
      </c>
      <c r="D605" s="1" t="n">
        <v>2021</v>
      </c>
      <c r="E605" s="2" t="s">
        <v>2706</v>
      </c>
      <c r="F605" s="6" t="n">
        <v>33807</v>
      </c>
      <c r="G605" s="1" t="n">
        <v>356</v>
      </c>
      <c r="H605" s="2" t="s">
        <v>2707</v>
      </c>
      <c r="I605" s="2" t="s">
        <v>1222</v>
      </c>
      <c r="J605" s="2" t="s">
        <v>1757</v>
      </c>
      <c r="K605" s="2" t="s">
        <v>1778</v>
      </c>
      <c r="L605" s="2" t="s">
        <v>1779</v>
      </c>
      <c r="M605" s="6" t="n">
        <v>44413</v>
      </c>
      <c r="N605" s="2" t="s">
        <v>1775</v>
      </c>
      <c r="P605" s="2" t="s">
        <v>1776</v>
      </c>
    </row>
    <row r="606" customFormat="false" ht="18.7" hidden="false" customHeight="true" outlineLevel="0" collapsed="false">
      <c r="A606" s="1" t="n">
        <v>605</v>
      </c>
      <c r="B606" s="2" t="s">
        <v>2708</v>
      </c>
      <c r="C606" s="6" t="n">
        <v>44893</v>
      </c>
      <c r="D606" s="1" t="n">
        <v>2022</v>
      </c>
      <c r="E606" s="2" t="s">
        <v>2706</v>
      </c>
      <c r="F606" s="6" t="n">
        <v>33807</v>
      </c>
      <c r="G606" s="1" t="n">
        <v>356</v>
      </c>
      <c r="H606" s="2" t="s">
        <v>2707</v>
      </c>
      <c r="I606" s="2" t="s">
        <v>1222</v>
      </c>
      <c r="J606" s="2" t="s">
        <v>1757</v>
      </c>
      <c r="K606" s="2" t="s">
        <v>1778</v>
      </c>
      <c r="L606" s="2" t="s">
        <v>1779</v>
      </c>
      <c r="M606" s="6" t="n">
        <v>44890</v>
      </c>
      <c r="N606" s="2" t="s">
        <v>1758</v>
      </c>
      <c r="O606" s="2" t="s">
        <v>1749</v>
      </c>
      <c r="Q606" s="2" t="s">
        <v>1829</v>
      </c>
      <c r="R606" s="6" t="n">
        <v>44890</v>
      </c>
      <c r="S606" s="2" t="s">
        <v>1766</v>
      </c>
    </row>
    <row r="607" customFormat="false" ht="18.7" hidden="false" customHeight="true" outlineLevel="0" collapsed="false">
      <c r="A607" s="1" t="n">
        <v>606</v>
      </c>
      <c r="B607" s="2" t="s">
        <v>2709</v>
      </c>
      <c r="C607" s="6" t="n">
        <v>45114</v>
      </c>
      <c r="D607" s="1" t="n">
        <v>2023</v>
      </c>
      <c r="E607" s="2" t="s">
        <v>2706</v>
      </c>
      <c r="F607" s="6" t="n">
        <v>33807</v>
      </c>
      <c r="G607" s="1" t="n">
        <v>356</v>
      </c>
      <c r="H607" s="2" t="s">
        <v>2707</v>
      </c>
      <c r="I607" s="2" t="s">
        <v>1222</v>
      </c>
      <c r="J607" s="2" t="s">
        <v>1757</v>
      </c>
      <c r="K607" s="2" t="s">
        <v>1778</v>
      </c>
      <c r="L607" s="2" t="s">
        <v>1779</v>
      </c>
      <c r="M607" s="6" t="n">
        <v>45113</v>
      </c>
      <c r="N607" s="2" t="s">
        <v>1758</v>
      </c>
      <c r="O607" s="2" t="s">
        <v>1749</v>
      </c>
    </row>
    <row r="608" customFormat="false" ht="18.7" hidden="false" customHeight="true" outlineLevel="0" collapsed="false">
      <c r="A608" s="1" t="n">
        <v>607</v>
      </c>
      <c r="B608" s="2" t="s">
        <v>2710</v>
      </c>
      <c r="C608" s="6" t="n">
        <v>45282</v>
      </c>
      <c r="D608" s="1" t="n">
        <v>2023</v>
      </c>
      <c r="E608" s="2" t="s">
        <v>2711</v>
      </c>
      <c r="F608" s="6" t="n">
        <v>38147</v>
      </c>
      <c r="G608" s="1" t="n">
        <v>358</v>
      </c>
      <c r="H608" s="2" t="s">
        <v>2712</v>
      </c>
      <c r="I608" s="2" t="s">
        <v>1454</v>
      </c>
      <c r="J608" s="2" t="s">
        <v>1850</v>
      </c>
      <c r="K608" s="2" t="s">
        <v>2082</v>
      </c>
      <c r="L608" s="2" t="s">
        <v>2083</v>
      </c>
      <c r="M608" s="6" t="n">
        <v>45281</v>
      </c>
      <c r="N608" s="2" t="s">
        <v>1775</v>
      </c>
      <c r="P608" s="2" t="s">
        <v>1776</v>
      </c>
      <c r="Q608" s="2" t="s">
        <v>1768</v>
      </c>
      <c r="R608" s="6" t="n">
        <v>45281</v>
      </c>
      <c r="S608" s="2" t="s">
        <v>1749</v>
      </c>
    </row>
    <row r="609" customFormat="false" ht="18.7" hidden="false" customHeight="true" outlineLevel="0" collapsed="false">
      <c r="A609" s="1" t="n">
        <v>608</v>
      </c>
      <c r="B609" s="2" t="s">
        <v>2713</v>
      </c>
      <c r="C609" s="6" t="n">
        <v>45428</v>
      </c>
      <c r="D609" s="1" t="n">
        <v>2024</v>
      </c>
      <c r="E609" s="2" t="s">
        <v>2711</v>
      </c>
      <c r="F609" s="6" t="n">
        <v>38147</v>
      </c>
      <c r="G609" s="1" t="n">
        <v>358</v>
      </c>
      <c r="H609" s="2" t="s">
        <v>2712</v>
      </c>
      <c r="I609" s="2" t="s">
        <v>1454</v>
      </c>
      <c r="J609" s="2" t="s">
        <v>1850</v>
      </c>
      <c r="K609" s="2" t="s">
        <v>2714</v>
      </c>
      <c r="L609" s="2" t="s">
        <v>2715</v>
      </c>
      <c r="M609" s="6" t="n">
        <v>44476</v>
      </c>
      <c r="N609" s="2" t="s">
        <v>1775</v>
      </c>
      <c r="P609" s="2" t="s">
        <v>1776</v>
      </c>
    </row>
    <row r="610" customFormat="false" ht="18.7" hidden="false" customHeight="true" outlineLevel="0" collapsed="false">
      <c r="A610" s="1" t="n">
        <v>609</v>
      </c>
      <c r="B610" s="2" t="s">
        <v>2716</v>
      </c>
      <c r="C610" s="6" t="n">
        <v>45429</v>
      </c>
      <c r="D610" s="1" t="n">
        <v>2024</v>
      </c>
      <c r="E610" s="2" t="s">
        <v>2711</v>
      </c>
      <c r="F610" s="6" t="n">
        <v>38147</v>
      </c>
      <c r="G610" s="1" t="n">
        <v>358</v>
      </c>
      <c r="H610" s="2" t="s">
        <v>2712</v>
      </c>
      <c r="I610" s="2" t="s">
        <v>1454</v>
      </c>
      <c r="J610" s="2" t="s">
        <v>1850</v>
      </c>
      <c r="K610" s="2" t="s">
        <v>2714</v>
      </c>
      <c r="L610" s="2" t="s">
        <v>2715</v>
      </c>
      <c r="M610" s="6" t="n">
        <v>44425</v>
      </c>
      <c r="N610" s="2" t="s">
        <v>1775</v>
      </c>
      <c r="P610" s="2" t="s">
        <v>1776</v>
      </c>
      <c r="Q610" s="2" t="s">
        <v>2235</v>
      </c>
      <c r="R610" s="6" t="n">
        <v>44425</v>
      </c>
      <c r="S610" s="2" t="s">
        <v>1749</v>
      </c>
    </row>
    <row r="611" customFormat="false" ht="18.7" hidden="false" customHeight="true" outlineLevel="0" collapsed="false">
      <c r="A611" s="1" t="n">
        <v>610</v>
      </c>
      <c r="B611" s="2" t="s">
        <v>1626</v>
      </c>
      <c r="C611" s="6" t="n">
        <v>45309</v>
      </c>
      <c r="D611" s="1" t="n">
        <v>2024</v>
      </c>
      <c r="E611" s="2" t="s">
        <v>1627</v>
      </c>
      <c r="F611" s="6" t="n">
        <v>32980</v>
      </c>
      <c r="G611" s="1" t="n">
        <v>362</v>
      </c>
      <c r="H611" s="2" t="s">
        <v>1629</v>
      </c>
      <c r="I611" s="2" t="s">
        <v>1100</v>
      </c>
      <c r="J611" s="2" t="s">
        <v>1850</v>
      </c>
      <c r="K611" s="2" t="s">
        <v>1759</v>
      </c>
      <c r="L611" s="2" t="s">
        <v>1750</v>
      </c>
      <c r="M611" s="6" t="n">
        <v>45207</v>
      </c>
      <c r="N611" s="2" t="s">
        <v>1906</v>
      </c>
      <c r="O611" s="2" t="s">
        <v>1749</v>
      </c>
    </row>
    <row r="612" customFormat="false" ht="18.7" hidden="false" customHeight="true" outlineLevel="0" collapsed="false">
      <c r="A612" s="1" t="n">
        <v>611</v>
      </c>
      <c r="B612" s="2" t="s">
        <v>1631</v>
      </c>
      <c r="C612" s="6" t="n">
        <v>45397</v>
      </c>
      <c r="D612" s="1" t="n">
        <v>2024</v>
      </c>
      <c r="E612" s="2" t="s">
        <v>1627</v>
      </c>
      <c r="F612" s="6" t="n">
        <v>32980</v>
      </c>
      <c r="G612" s="1" t="n">
        <v>362</v>
      </c>
      <c r="H612" s="2" t="s">
        <v>1629</v>
      </c>
      <c r="I612" s="2" t="s">
        <v>1100</v>
      </c>
      <c r="J612" s="2" t="s">
        <v>1823</v>
      </c>
      <c r="K612" s="2" t="s">
        <v>1759</v>
      </c>
      <c r="L612" s="2" t="s">
        <v>1750</v>
      </c>
      <c r="M612" s="6" t="n">
        <v>45179</v>
      </c>
      <c r="O612" s="2" t="s">
        <v>1784</v>
      </c>
    </row>
    <row r="613" customFormat="false" ht="18.7" hidden="false" customHeight="true" outlineLevel="0" collapsed="false">
      <c r="A613" s="1" t="n">
        <v>612</v>
      </c>
      <c r="B613" s="2" t="s">
        <v>1630</v>
      </c>
      <c r="C613" s="6" t="n">
        <v>45630</v>
      </c>
      <c r="D613" s="1" t="n">
        <v>2024</v>
      </c>
      <c r="E613" s="2" t="s">
        <v>1627</v>
      </c>
      <c r="F613" s="6" t="n">
        <v>32980</v>
      </c>
      <c r="G613" s="1" t="n">
        <v>362</v>
      </c>
      <c r="H613" s="2" t="s">
        <v>1629</v>
      </c>
      <c r="I613" s="2" t="s">
        <v>1100</v>
      </c>
      <c r="J613" s="2" t="s">
        <v>1823</v>
      </c>
      <c r="K613" s="2" t="s">
        <v>2717</v>
      </c>
      <c r="L613" s="2" t="s">
        <v>2718</v>
      </c>
      <c r="M613" s="6" t="n">
        <v>45629</v>
      </c>
      <c r="O613" s="2" t="s">
        <v>1749</v>
      </c>
      <c r="Q613" s="2" t="s">
        <v>2227</v>
      </c>
      <c r="R613" s="6" t="n">
        <v>45629</v>
      </c>
      <c r="S613" s="2" t="s">
        <v>1784</v>
      </c>
    </row>
    <row r="614" customFormat="false" ht="18.7" hidden="false" customHeight="true" outlineLevel="0" collapsed="false">
      <c r="A614" s="1" t="n">
        <v>613</v>
      </c>
      <c r="B614" s="2" t="s">
        <v>2719</v>
      </c>
      <c r="C614" s="6" t="n">
        <v>44351</v>
      </c>
      <c r="D614" s="1" t="n">
        <v>2021</v>
      </c>
      <c r="E614" s="2" t="s">
        <v>2720</v>
      </c>
      <c r="F614" s="6" t="n">
        <v>37257</v>
      </c>
      <c r="G614" s="1" t="n">
        <v>365</v>
      </c>
      <c r="H614" s="2" t="s">
        <v>2721</v>
      </c>
      <c r="I614" s="2" t="s">
        <v>1100</v>
      </c>
      <c r="J614" s="2" t="s">
        <v>1757</v>
      </c>
      <c r="K614" s="2" t="s">
        <v>2093</v>
      </c>
      <c r="L614" s="2" t="s">
        <v>1917</v>
      </c>
      <c r="M614" s="6" t="n">
        <v>44349</v>
      </c>
      <c r="N614" s="2" t="s">
        <v>1758</v>
      </c>
      <c r="O614" s="2" t="s">
        <v>1766</v>
      </c>
      <c r="Q614" s="2" t="s">
        <v>1876</v>
      </c>
      <c r="R614" s="6" t="n">
        <v>44349</v>
      </c>
      <c r="S614" s="2" t="s">
        <v>1766</v>
      </c>
    </row>
    <row r="615" customFormat="false" ht="18.7" hidden="false" customHeight="true" outlineLevel="0" collapsed="false">
      <c r="A615" s="1" t="n">
        <v>614</v>
      </c>
      <c r="B615" s="2" t="s">
        <v>2722</v>
      </c>
      <c r="C615" s="6" t="n">
        <v>44816</v>
      </c>
      <c r="D615" s="1" t="n">
        <v>2022</v>
      </c>
      <c r="E615" s="2" t="s">
        <v>2720</v>
      </c>
      <c r="F615" s="6" t="n">
        <v>37257</v>
      </c>
      <c r="G615" s="1" t="n">
        <v>365</v>
      </c>
      <c r="H615" s="2" t="s">
        <v>2721</v>
      </c>
      <c r="I615" s="2" t="s">
        <v>1100</v>
      </c>
      <c r="J615" s="2" t="s">
        <v>1850</v>
      </c>
      <c r="K615" s="2" t="s">
        <v>1787</v>
      </c>
      <c r="L615" s="2" t="s">
        <v>1788</v>
      </c>
      <c r="M615" s="6" t="n">
        <v>44812</v>
      </c>
      <c r="N615" s="2" t="s">
        <v>1775</v>
      </c>
      <c r="P615" s="2" t="s">
        <v>1776</v>
      </c>
    </row>
    <row r="616" customFormat="false" ht="18.7" hidden="false" customHeight="true" outlineLevel="0" collapsed="false">
      <c r="A616" s="1" t="n">
        <v>615</v>
      </c>
      <c r="B616" s="2" t="s">
        <v>2723</v>
      </c>
      <c r="C616" s="6" t="n">
        <v>44848</v>
      </c>
      <c r="D616" s="1" t="n">
        <v>2022</v>
      </c>
      <c r="E616" s="2" t="s">
        <v>2720</v>
      </c>
      <c r="F616" s="6" t="n">
        <v>37257</v>
      </c>
      <c r="G616" s="1" t="n">
        <v>365</v>
      </c>
      <c r="H616" s="2" t="s">
        <v>2721</v>
      </c>
      <c r="J616" s="2" t="s">
        <v>1757</v>
      </c>
      <c r="K616" s="2" t="s">
        <v>2724</v>
      </c>
      <c r="L616" s="2" t="s">
        <v>2566</v>
      </c>
      <c r="M616" s="6" t="n">
        <v>44598</v>
      </c>
      <c r="N616" s="2" t="s">
        <v>1758</v>
      </c>
      <c r="O616" s="2" t="s">
        <v>1766</v>
      </c>
      <c r="Q616" s="2" t="s">
        <v>2471</v>
      </c>
      <c r="R616" s="6" t="n">
        <v>44598</v>
      </c>
    </row>
    <row r="617" customFormat="false" ht="18.7" hidden="false" customHeight="true" outlineLevel="0" collapsed="false">
      <c r="A617" s="1" t="n">
        <v>616</v>
      </c>
      <c r="B617" s="2" t="s">
        <v>2725</v>
      </c>
      <c r="C617" s="6" t="n">
        <v>44812</v>
      </c>
      <c r="D617" s="1" t="n">
        <v>2022</v>
      </c>
      <c r="E617" s="2" t="s">
        <v>2726</v>
      </c>
      <c r="F617" s="6" t="n">
        <v>32725</v>
      </c>
      <c r="G617" s="1" t="n">
        <v>369</v>
      </c>
      <c r="H617" s="2" t="s">
        <v>2727</v>
      </c>
      <c r="I617" s="2" t="s">
        <v>2259</v>
      </c>
      <c r="J617" s="2" t="s">
        <v>1850</v>
      </c>
      <c r="K617" s="2" t="s">
        <v>1778</v>
      </c>
      <c r="L617" s="2" t="s">
        <v>1779</v>
      </c>
      <c r="M617" s="6" t="n">
        <v>44811</v>
      </c>
      <c r="N617" s="2" t="s">
        <v>1775</v>
      </c>
      <c r="P617" s="2" t="s">
        <v>1776</v>
      </c>
    </row>
    <row r="618" customFormat="false" ht="18.7" hidden="false" customHeight="true" outlineLevel="0" collapsed="false">
      <c r="A618" s="1" t="n">
        <v>617</v>
      </c>
      <c r="B618" s="2" t="s">
        <v>2728</v>
      </c>
      <c r="C618" s="6" t="n">
        <v>44820</v>
      </c>
      <c r="D618" s="1" t="n">
        <v>2022</v>
      </c>
      <c r="E618" s="2" t="s">
        <v>2726</v>
      </c>
      <c r="F618" s="6" t="n">
        <v>32725</v>
      </c>
      <c r="G618" s="1" t="n">
        <v>369</v>
      </c>
      <c r="H618" s="2" t="s">
        <v>2727</v>
      </c>
      <c r="I618" s="2" t="s">
        <v>2259</v>
      </c>
      <c r="J618" s="2" t="s">
        <v>1757</v>
      </c>
      <c r="K618" s="2" t="s">
        <v>1754</v>
      </c>
      <c r="L618" s="2" t="s">
        <v>1750</v>
      </c>
      <c r="M618" s="6" t="n">
        <v>44752</v>
      </c>
      <c r="N618" s="2" t="s">
        <v>1758</v>
      </c>
      <c r="O618" s="2" t="s">
        <v>1749</v>
      </c>
    </row>
    <row r="619" customFormat="false" ht="18.7" hidden="false" customHeight="true" outlineLevel="0" collapsed="false">
      <c r="A619" s="1" t="n">
        <v>618</v>
      </c>
      <c r="B619" s="2" t="s">
        <v>2729</v>
      </c>
      <c r="C619" s="6" t="n">
        <v>44820</v>
      </c>
      <c r="D619" s="1" t="n">
        <v>2022</v>
      </c>
      <c r="E619" s="2" t="s">
        <v>2726</v>
      </c>
      <c r="F619" s="6" t="n">
        <v>32725</v>
      </c>
      <c r="G619" s="1" t="n">
        <v>369</v>
      </c>
      <c r="H619" s="2" t="s">
        <v>2727</v>
      </c>
      <c r="I619" s="2" t="s">
        <v>2259</v>
      </c>
      <c r="J619" s="2" t="s">
        <v>1757</v>
      </c>
      <c r="K619" s="2" t="s">
        <v>2365</v>
      </c>
      <c r="L619" s="2" t="n">
        <v>609.59</v>
      </c>
      <c r="M619" s="6" t="n">
        <v>44747</v>
      </c>
      <c r="N619" s="2" t="s">
        <v>1758</v>
      </c>
      <c r="O619" s="2" t="s">
        <v>1749</v>
      </c>
      <c r="Q619" s="2" t="s">
        <v>1779</v>
      </c>
      <c r="R619" s="6" t="n">
        <v>44747</v>
      </c>
      <c r="S619" s="2" t="s">
        <v>1766</v>
      </c>
    </row>
    <row r="620" customFormat="false" ht="18.7" hidden="false" customHeight="true" outlineLevel="0" collapsed="false">
      <c r="A620" s="1" t="n">
        <v>619</v>
      </c>
      <c r="B620" s="2" t="s">
        <v>2730</v>
      </c>
      <c r="C620" s="6" t="n">
        <v>44614</v>
      </c>
      <c r="D620" s="1" t="n">
        <v>2022</v>
      </c>
      <c r="E620" s="2" t="s">
        <v>2731</v>
      </c>
      <c r="F620" s="6" t="n">
        <v>33604</v>
      </c>
      <c r="G620" s="1" t="n">
        <v>373</v>
      </c>
      <c r="H620" s="2" t="s">
        <v>2732</v>
      </c>
      <c r="I620" s="2" t="s">
        <v>2124</v>
      </c>
      <c r="J620" s="2" t="s">
        <v>1850</v>
      </c>
      <c r="K620" s="2" t="s">
        <v>2206</v>
      </c>
      <c r="L620" s="2" t="s">
        <v>2207</v>
      </c>
      <c r="M620" s="6" t="n">
        <v>44610</v>
      </c>
      <c r="N620" s="2" t="s">
        <v>1775</v>
      </c>
      <c r="P620" s="2" t="s">
        <v>1776</v>
      </c>
      <c r="Q620" s="2" t="s">
        <v>2222</v>
      </c>
      <c r="R620" s="6" t="n">
        <v>44610</v>
      </c>
      <c r="S620" s="2" t="s">
        <v>1749</v>
      </c>
    </row>
    <row r="621" customFormat="false" ht="18.7" hidden="false" customHeight="true" outlineLevel="0" collapsed="false">
      <c r="A621" s="1" t="n">
        <v>620</v>
      </c>
      <c r="B621" s="2" t="s">
        <v>2733</v>
      </c>
      <c r="C621" s="6" t="n">
        <v>44734</v>
      </c>
      <c r="D621" s="1" t="n">
        <v>2022</v>
      </c>
      <c r="E621" s="2" t="s">
        <v>2731</v>
      </c>
      <c r="F621" s="6" t="n">
        <v>33604</v>
      </c>
      <c r="G621" s="1" t="n">
        <v>373</v>
      </c>
      <c r="H621" s="2" t="s">
        <v>2732</v>
      </c>
      <c r="I621" s="2" t="s">
        <v>2124</v>
      </c>
      <c r="J621" s="2" t="s">
        <v>1850</v>
      </c>
      <c r="K621" s="2" t="s">
        <v>2734</v>
      </c>
      <c r="L621" s="2" t="s">
        <v>1783</v>
      </c>
      <c r="M621" s="6" t="n">
        <v>44732</v>
      </c>
      <c r="N621" s="2" t="s">
        <v>1775</v>
      </c>
      <c r="P621" s="2" t="s">
        <v>1797</v>
      </c>
      <c r="Q621" s="2" t="n">
        <v>223.235</v>
      </c>
      <c r="R621" s="6" t="n">
        <v>44732</v>
      </c>
      <c r="S621" s="2" t="s">
        <v>1766</v>
      </c>
    </row>
    <row r="622" customFormat="false" ht="18.7" hidden="false" customHeight="true" outlineLevel="0" collapsed="false">
      <c r="A622" s="1" t="n">
        <v>621</v>
      </c>
      <c r="B622" s="2" t="s">
        <v>2735</v>
      </c>
      <c r="C622" s="6" t="n">
        <v>44784</v>
      </c>
      <c r="D622" s="1" t="n">
        <v>2022</v>
      </c>
      <c r="E622" s="2" t="s">
        <v>2731</v>
      </c>
      <c r="F622" s="6" t="n">
        <v>33604</v>
      </c>
      <c r="G622" s="1" t="n">
        <v>373</v>
      </c>
      <c r="H622" s="2" t="s">
        <v>2732</v>
      </c>
      <c r="I622" s="2" t="s">
        <v>2124</v>
      </c>
      <c r="J622" s="2" t="s">
        <v>1757</v>
      </c>
      <c r="K622" s="2" t="s">
        <v>1778</v>
      </c>
      <c r="L622" s="2" t="s">
        <v>1779</v>
      </c>
      <c r="M622" s="6" t="n">
        <v>44783</v>
      </c>
      <c r="N622" s="2" t="s">
        <v>1758</v>
      </c>
      <c r="O622" s="2" t="s">
        <v>1749</v>
      </c>
    </row>
    <row r="623" customFormat="false" ht="18.7" hidden="false" customHeight="true" outlineLevel="0" collapsed="false">
      <c r="A623" s="1" t="n">
        <v>622</v>
      </c>
      <c r="B623" s="2" t="s">
        <v>2736</v>
      </c>
      <c r="C623" s="6" t="n">
        <v>44751</v>
      </c>
      <c r="D623" s="1" t="n">
        <v>2022</v>
      </c>
      <c r="E623" s="2" t="s">
        <v>2737</v>
      </c>
      <c r="F623" s="6" t="n">
        <v>29935</v>
      </c>
      <c r="G623" s="1" t="n">
        <v>375</v>
      </c>
      <c r="H623" s="2" t="s">
        <v>2738</v>
      </c>
      <c r="J623" s="2" t="s">
        <v>1757</v>
      </c>
      <c r="K623" s="2" t="s">
        <v>2249</v>
      </c>
      <c r="L623" s="2" t="s">
        <v>2245</v>
      </c>
      <c r="M623" s="6" t="n">
        <v>44751</v>
      </c>
      <c r="N623" s="2" t="s">
        <v>1758</v>
      </c>
      <c r="O623" s="2" t="s">
        <v>1766</v>
      </c>
      <c r="Q623" s="2" t="s">
        <v>2471</v>
      </c>
      <c r="R623" s="6" t="n">
        <v>44751</v>
      </c>
      <c r="S623" s="2" t="s">
        <v>1766</v>
      </c>
      <c r="T623" s="2" t="s">
        <v>2250</v>
      </c>
      <c r="U623" s="6" t="n">
        <v>44751</v>
      </c>
      <c r="V623" s="2" t="s">
        <v>1766</v>
      </c>
    </row>
    <row r="624" customFormat="false" ht="18.7" hidden="false" customHeight="true" outlineLevel="0" collapsed="false">
      <c r="A624" s="1" t="n">
        <v>623</v>
      </c>
      <c r="B624" s="2" t="s">
        <v>2739</v>
      </c>
      <c r="C624" s="6" t="n">
        <v>44798</v>
      </c>
      <c r="D624" s="1" t="n">
        <v>2022</v>
      </c>
      <c r="E624" s="2" t="s">
        <v>2737</v>
      </c>
      <c r="F624" s="6" t="n">
        <v>29935</v>
      </c>
      <c r="G624" s="1" t="n">
        <v>375</v>
      </c>
      <c r="H624" s="2" t="s">
        <v>2738</v>
      </c>
      <c r="I624" s="2" t="s">
        <v>979</v>
      </c>
      <c r="J624" s="2" t="s">
        <v>1757</v>
      </c>
      <c r="K624" s="2" t="s">
        <v>1754</v>
      </c>
      <c r="L624" s="2" t="s">
        <v>1750</v>
      </c>
      <c r="M624" s="6" t="n">
        <v>44569</v>
      </c>
      <c r="N624" s="2" t="s">
        <v>1758</v>
      </c>
      <c r="O624" s="2" t="s">
        <v>1749</v>
      </c>
      <c r="Q624" s="2" t="s">
        <v>1779</v>
      </c>
      <c r="R624" s="6" t="n">
        <v>44569</v>
      </c>
      <c r="S624" s="2" t="s">
        <v>1749</v>
      </c>
    </row>
    <row r="625" customFormat="false" ht="18.7" hidden="false" customHeight="true" outlineLevel="0" collapsed="false">
      <c r="A625" s="1" t="n">
        <v>624</v>
      </c>
      <c r="B625" s="2" t="s">
        <v>2740</v>
      </c>
      <c r="C625" s="6" t="n">
        <v>44904</v>
      </c>
      <c r="D625" s="1" t="n">
        <v>2022</v>
      </c>
      <c r="E625" s="2" t="s">
        <v>2737</v>
      </c>
      <c r="F625" s="6" t="n">
        <v>29935</v>
      </c>
      <c r="G625" s="1" t="n">
        <v>375</v>
      </c>
      <c r="H625" s="2" t="s">
        <v>2738</v>
      </c>
      <c r="I625" s="2" t="s">
        <v>979</v>
      </c>
      <c r="J625" s="2" t="s">
        <v>1850</v>
      </c>
      <c r="K625" s="2" t="s">
        <v>1787</v>
      </c>
      <c r="L625" s="2" t="s">
        <v>1788</v>
      </c>
      <c r="M625" s="6" t="n">
        <v>44904</v>
      </c>
      <c r="N625" s="2" t="s">
        <v>1775</v>
      </c>
      <c r="P625" s="2" t="s">
        <v>2023</v>
      </c>
    </row>
    <row r="626" customFormat="false" ht="18.7" hidden="false" customHeight="true" outlineLevel="0" collapsed="false">
      <c r="A626" s="1" t="n">
        <v>625</v>
      </c>
      <c r="B626" s="2" t="s">
        <v>1461</v>
      </c>
      <c r="C626" s="6" t="n">
        <v>45315</v>
      </c>
      <c r="D626" s="1" t="n">
        <v>2024</v>
      </c>
      <c r="E626" s="2" t="s">
        <v>1462</v>
      </c>
      <c r="F626" s="6" t="n">
        <v>32312</v>
      </c>
      <c r="G626" s="1" t="n">
        <v>376</v>
      </c>
      <c r="H626" s="2" t="s">
        <v>1464</v>
      </c>
      <c r="J626" s="2" t="s">
        <v>1823</v>
      </c>
      <c r="K626" s="2" t="s">
        <v>2343</v>
      </c>
      <c r="L626" s="2" t="s">
        <v>2131</v>
      </c>
      <c r="M626" s="6" t="n">
        <v>45315</v>
      </c>
      <c r="O626" s="2" t="s">
        <v>1784</v>
      </c>
      <c r="Q626" s="2" t="s">
        <v>2741</v>
      </c>
      <c r="R626" s="6" t="n">
        <v>45315</v>
      </c>
      <c r="S626" s="2" t="s">
        <v>1766</v>
      </c>
    </row>
    <row r="627" customFormat="false" ht="18.7" hidden="false" customHeight="true" outlineLevel="0" collapsed="false">
      <c r="A627" s="1" t="n">
        <v>626</v>
      </c>
      <c r="B627" s="2" t="s">
        <v>1465</v>
      </c>
      <c r="C627" s="6" t="n">
        <v>45566</v>
      </c>
      <c r="D627" s="1" t="n">
        <v>2024</v>
      </c>
      <c r="E627" s="2" t="s">
        <v>1462</v>
      </c>
      <c r="F627" s="6" t="n">
        <v>32312</v>
      </c>
      <c r="G627" s="1" t="n">
        <v>376</v>
      </c>
      <c r="H627" s="2" t="s">
        <v>1464</v>
      </c>
      <c r="I627" s="2" t="s">
        <v>950</v>
      </c>
      <c r="J627" s="2" t="s">
        <v>1823</v>
      </c>
      <c r="K627" s="2" t="s">
        <v>2014</v>
      </c>
      <c r="L627" s="2" t="s">
        <v>1864</v>
      </c>
      <c r="M627" s="6" t="n">
        <v>45558</v>
      </c>
      <c r="O627" s="2" t="s">
        <v>1766</v>
      </c>
      <c r="Q627" s="2" t="s">
        <v>1837</v>
      </c>
      <c r="R627" s="6" t="n">
        <v>45558</v>
      </c>
      <c r="S627" s="2" t="s">
        <v>1766</v>
      </c>
    </row>
    <row r="628" customFormat="false" ht="18.7" hidden="false" customHeight="true" outlineLevel="0" collapsed="false">
      <c r="A628" s="1" t="n">
        <v>627</v>
      </c>
      <c r="B628" s="2" t="s">
        <v>1466</v>
      </c>
      <c r="C628" s="6" t="n">
        <v>45702</v>
      </c>
      <c r="D628" s="1" t="n">
        <v>2025</v>
      </c>
      <c r="E628" s="2" t="s">
        <v>1462</v>
      </c>
      <c r="F628" s="6" t="n">
        <v>32312</v>
      </c>
      <c r="G628" s="1" t="n">
        <v>376</v>
      </c>
      <c r="H628" s="2" t="s">
        <v>1464</v>
      </c>
      <c r="I628" s="2" t="s">
        <v>950</v>
      </c>
      <c r="J628" s="2" t="s">
        <v>1823</v>
      </c>
      <c r="K628" s="2" t="s">
        <v>1773</v>
      </c>
      <c r="L628" s="2" t="s">
        <v>1774</v>
      </c>
      <c r="M628" s="6" t="n">
        <v>45700</v>
      </c>
      <c r="O628" s="2" t="s">
        <v>1749</v>
      </c>
    </row>
    <row r="629" customFormat="false" ht="18.7" hidden="false" customHeight="true" outlineLevel="0" collapsed="false">
      <c r="A629" s="1" t="n">
        <v>628</v>
      </c>
      <c r="B629" s="2" t="s">
        <v>2742</v>
      </c>
      <c r="C629" s="6" t="n">
        <v>43766</v>
      </c>
      <c r="D629" s="1" t="n">
        <v>2019</v>
      </c>
      <c r="E629" s="2" t="s">
        <v>2743</v>
      </c>
      <c r="F629" s="6" t="n">
        <v>35131</v>
      </c>
      <c r="G629" s="1" t="n">
        <v>379</v>
      </c>
      <c r="H629" s="2" t="s">
        <v>2744</v>
      </c>
      <c r="I629" s="2" t="s">
        <v>1222</v>
      </c>
      <c r="J629" s="2" t="s">
        <v>1757</v>
      </c>
      <c r="K629" s="2" t="s">
        <v>1778</v>
      </c>
      <c r="L629" s="2" t="s">
        <v>1779</v>
      </c>
      <c r="M629" s="6" t="n">
        <v>43766</v>
      </c>
      <c r="N629" s="2" t="s">
        <v>1775</v>
      </c>
      <c r="P629" s="2" t="s">
        <v>1857</v>
      </c>
    </row>
    <row r="630" customFormat="false" ht="18.7" hidden="false" customHeight="true" outlineLevel="0" collapsed="false">
      <c r="A630" s="1" t="n">
        <v>629</v>
      </c>
      <c r="B630" s="2" t="s">
        <v>2745</v>
      </c>
      <c r="C630" s="6" t="n">
        <v>43924</v>
      </c>
      <c r="D630" s="1" t="n">
        <v>2020</v>
      </c>
      <c r="E630" s="2" t="s">
        <v>2743</v>
      </c>
      <c r="F630" s="6" t="n">
        <v>35131</v>
      </c>
      <c r="G630" s="1" t="n">
        <v>379</v>
      </c>
      <c r="H630" s="2" t="s">
        <v>2744</v>
      </c>
      <c r="I630" s="2" t="s">
        <v>1222</v>
      </c>
      <c r="J630" s="2" t="s">
        <v>1757</v>
      </c>
      <c r="K630" s="2" t="s">
        <v>2746</v>
      </c>
      <c r="L630" s="2" t="s">
        <v>1750</v>
      </c>
      <c r="M630" s="6" t="n">
        <v>43899</v>
      </c>
      <c r="N630" s="2" t="s">
        <v>1758</v>
      </c>
      <c r="O630" s="2" t="s">
        <v>1784</v>
      </c>
      <c r="Q630" s="2" t="s">
        <v>2747</v>
      </c>
      <c r="R630" s="6" t="n">
        <v>43899</v>
      </c>
    </row>
    <row r="631" customFormat="false" ht="18.7" hidden="false" customHeight="true" outlineLevel="0" collapsed="false">
      <c r="A631" s="1" t="n">
        <v>630</v>
      </c>
      <c r="B631" s="2" t="s">
        <v>2748</v>
      </c>
      <c r="C631" s="6" t="n">
        <v>44134</v>
      </c>
      <c r="D631" s="1" t="n">
        <v>2020</v>
      </c>
      <c r="E631" s="2" t="s">
        <v>2743</v>
      </c>
      <c r="F631" s="6" t="n">
        <v>35131</v>
      </c>
      <c r="G631" s="1" t="n">
        <v>379</v>
      </c>
      <c r="H631" s="2" t="s">
        <v>2744</v>
      </c>
      <c r="I631" s="2" t="s">
        <v>1222</v>
      </c>
      <c r="J631" s="2" t="s">
        <v>1746</v>
      </c>
      <c r="K631" s="2" t="s">
        <v>2127</v>
      </c>
      <c r="L631" s="2" t="s">
        <v>2128</v>
      </c>
      <c r="M631" s="6" t="n">
        <v>44132</v>
      </c>
      <c r="N631" s="2" t="s">
        <v>1906</v>
      </c>
      <c r="O631" s="2" t="s">
        <v>1749</v>
      </c>
      <c r="Q631" s="2" t="s">
        <v>2749</v>
      </c>
      <c r="R631" s="6" t="n">
        <v>44132</v>
      </c>
      <c r="S631" s="2" t="s">
        <v>1749</v>
      </c>
    </row>
    <row r="632" customFormat="false" ht="18.7" hidden="false" customHeight="true" outlineLevel="0" collapsed="false">
      <c r="A632" s="1" t="n">
        <v>631</v>
      </c>
      <c r="B632" s="2" t="s">
        <v>2750</v>
      </c>
      <c r="C632" s="6" t="n">
        <v>43481</v>
      </c>
      <c r="D632" s="1" t="n">
        <v>2019</v>
      </c>
      <c r="E632" s="2" t="s">
        <v>2751</v>
      </c>
      <c r="F632" s="6" t="n">
        <v>33799</v>
      </c>
      <c r="G632" s="1" t="n">
        <v>381</v>
      </c>
      <c r="H632" s="2" t="s">
        <v>2752</v>
      </c>
      <c r="I632" s="2" t="s">
        <v>1222</v>
      </c>
      <c r="J632" s="2" t="s">
        <v>1850</v>
      </c>
      <c r="K632" s="2" t="s">
        <v>2487</v>
      </c>
      <c r="L632" s="2" t="s">
        <v>2276</v>
      </c>
      <c r="M632" s="6" t="n">
        <v>43249</v>
      </c>
      <c r="N632" s="2" t="s">
        <v>1775</v>
      </c>
      <c r="P632" s="2" t="s">
        <v>1776</v>
      </c>
    </row>
    <row r="633" customFormat="false" ht="18.7" hidden="false" customHeight="true" outlineLevel="0" collapsed="false">
      <c r="A633" s="1" t="n">
        <v>632</v>
      </c>
      <c r="B633" s="2" t="s">
        <v>2753</v>
      </c>
      <c r="C633" s="6" t="n">
        <v>44432</v>
      </c>
      <c r="D633" s="1" t="n">
        <v>2021</v>
      </c>
      <c r="E633" s="2" t="s">
        <v>2754</v>
      </c>
      <c r="F633" s="6" t="n">
        <v>33799</v>
      </c>
      <c r="G633" s="1" t="n">
        <v>381</v>
      </c>
      <c r="H633" s="2" t="s">
        <v>2752</v>
      </c>
      <c r="I633" s="2" t="s">
        <v>1454</v>
      </c>
      <c r="J633" s="2" t="s">
        <v>1850</v>
      </c>
      <c r="K633" s="2" t="s">
        <v>2755</v>
      </c>
      <c r="L633" s="2" t="s">
        <v>2244</v>
      </c>
      <c r="M633" s="6" t="n">
        <v>44431</v>
      </c>
      <c r="N633" s="2" t="s">
        <v>1775</v>
      </c>
      <c r="P633" s="2" t="s">
        <v>1776</v>
      </c>
      <c r="Q633" s="2" t="s">
        <v>2245</v>
      </c>
      <c r="R633" s="6" t="n">
        <v>44431</v>
      </c>
      <c r="S633" s="2" t="s">
        <v>1749</v>
      </c>
      <c r="T633" s="2" t="s">
        <v>1988</v>
      </c>
      <c r="U633" s="6" t="n">
        <v>44431</v>
      </c>
      <c r="V633" s="2" t="s">
        <v>1766</v>
      </c>
    </row>
    <row r="634" customFormat="false" ht="18.7" hidden="false" customHeight="true" outlineLevel="0" collapsed="false">
      <c r="A634" s="1" t="n">
        <v>633</v>
      </c>
      <c r="B634" s="2" t="s">
        <v>2756</v>
      </c>
      <c r="C634" s="6" t="n">
        <v>44936</v>
      </c>
      <c r="D634" s="1" t="n">
        <v>2023</v>
      </c>
      <c r="E634" s="2" t="s">
        <v>2754</v>
      </c>
      <c r="F634" s="6" t="n">
        <v>33799</v>
      </c>
      <c r="G634" s="1" t="n">
        <v>381</v>
      </c>
      <c r="H634" s="2" t="s">
        <v>2752</v>
      </c>
      <c r="I634" s="2" t="s">
        <v>1454</v>
      </c>
      <c r="J634" s="2" t="s">
        <v>1757</v>
      </c>
      <c r="K634" s="2" t="s">
        <v>2757</v>
      </c>
      <c r="L634" s="2" t="s">
        <v>2758</v>
      </c>
      <c r="M634" s="6" t="n">
        <v>44933</v>
      </c>
      <c r="N634" s="2" t="s">
        <v>1758</v>
      </c>
      <c r="O634" s="2" t="s">
        <v>1784</v>
      </c>
    </row>
    <row r="635" customFormat="false" ht="18.7" hidden="false" customHeight="true" outlineLevel="0" collapsed="false">
      <c r="A635" s="1" t="n">
        <v>634</v>
      </c>
      <c r="B635" s="2" t="s">
        <v>1260</v>
      </c>
      <c r="C635" s="6" t="n">
        <v>45421</v>
      </c>
      <c r="D635" s="1" t="n">
        <v>2024</v>
      </c>
      <c r="E635" s="2" t="s">
        <v>1261</v>
      </c>
      <c r="F635" s="6" t="n">
        <v>37012</v>
      </c>
      <c r="G635" s="1" t="n">
        <v>382</v>
      </c>
      <c r="H635" s="2" t="s">
        <v>1262</v>
      </c>
      <c r="I635" s="2" t="s">
        <v>1068</v>
      </c>
      <c r="J635" s="2" t="s">
        <v>1850</v>
      </c>
      <c r="K635" s="2" t="s">
        <v>1901</v>
      </c>
      <c r="L635" s="2" t="s">
        <v>1902</v>
      </c>
      <c r="M635" s="6" t="n">
        <v>45415</v>
      </c>
      <c r="N635" s="2" t="s">
        <v>1775</v>
      </c>
      <c r="P635" s="2" t="s">
        <v>2023</v>
      </c>
      <c r="Q635" s="2" t="s">
        <v>1921</v>
      </c>
      <c r="R635" s="6" t="n">
        <v>45415</v>
      </c>
      <c r="S635" s="2" t="s">
        <v>1749</v>
      </c>
      <c r="T635" s="2" t="s">
        <v>2000</v>
      </c>
      <c r="U635" s="6" t="n">
        <v>45415</v>
      </c>
      <c r="V635" s="2" t="s">
        <v>1766</v>
      </c>
    </row>
    <row r="636" customFormat="false" ht="18.7" hidden="false" customHeight="true" outlineLevel="0" collapsed="false">
      <c r="A636" s="1" t="n">
        <v>635</v>
      </c>
      <c r="B636" s="2" t="s">
        <v>2759</v>
      </c>
      <c r="C636" s="6" t="n">
        <v>45447</v>
      </c>
      <c r="D636" s="1" t="n">
        <v>2024</v>
      </c>
      <c r="E636" s="2" t="s">
        <v>1261</v>
      </c>
      <c r="F636" s="6" t="n">
        <v>37012</v>
      </c>
      <c r="G636" s="1" t="n">
        <v>382</v>
      </c>
      <c r="H636" s="2" t="s">
        <v>1262</v>
      </c>
      <c r="J636" s="2" t="s">
        <v>1850</v>
      </c>
      <c r="K636" s="2" t="s">
        <v>2014</v>
      </c>
      <c r="L636" s="2" t="s">
        <v>1864</v>
      </c>
      <c r="M636" s="6" t="n">
        <v>45447</v>
      </c>
      <c r="N636" s="2" t="s">
        <v>2302</v>
      </c>
      <c r="O636" s="2" t="s">
        <v>1766</v>
      </c>
    </row>
    <row r="637" customFormat="false" ht="18.7" hidden="false" customHeight="true" outlineLevel="0" collapsed="false">
      <c r="A637" s="1" t="n">
        <v>636</v>
      </c>
      <c r="B637" s="2" t="s">
        <v>2760</v>
      </c>
      <c r="C637" s="6" t="n">
        <v>45454</v>
      </c>
      <c r="D637" s="1" t="n">
        <v>2024</v>
      </c>
      <c r="E637" s="2" t="s">
        <v>2761</v>
      </c>
      <c r="F637" s="6" t="n">
        <v>37012</v>
      </c>
      <c r="G637" s="1" t="n">
        <v>382</v>
      </c>
      <c r="H637" s="2" t="s">
        <v>1262</v>
      </c>
      <c r="J637" s="2" t="s">
        <v>1850</v>
      </c>
      <c r="K637" s="2" t="s">
        <v>2209</v>
      </c>
      <c r="L637" s="2" t="s">
        <v>2001</v>
      </c>
      <c r="M637" s="6" t="n">
        <v>45355</v>
      </c>
      <c r="N637" s="2" t="s">
        <v>2762</v>
      </c>
      <c r="O637" s="2" t="s">
        <v>1766</v>
      </c>
      <c r="Q637" s="2" t="s">
        <v>2000</v>
      </c>
      <c r="R637" s="6" t="n">
        <v>45355</v>
      </c>
      <c r="S637" s="2" t="s">
        <v>1766</v>
      </c>
      <c r="T637" s="2" t="s">
        <v>1864</v>
      </c>
      <c r="U637" s="6" t="n">
        <v>45355</v>
      </c>
      <c r="V637" s="2" t="s">
        <v>1766</v>
      </c>
    </row>
    <row r="638" customFormat="false" ht="18.7" hidden="false" customHeight="true" outlineLevel="0" collapsed="false">
      <c r="A638" s="1" t="n">
        <v>637</v>
      </c>
      <c r="B638" s="2" t="s">
        <v>2763</v>
      </c>
      <c r="C638" s="6" t="n">
        <v>45421</v>
      </c>
      <c r="D638" s="1" t="n">
        <v>2024</v>
      </c>
      <c r="E638" s="2" t="s">
        <v>2764</v>
      </c>
      <c r="F638" s="6" t="n">
        <v>27008</v>
      </c>
      <c r="G638" s="1" t="n">
        <v>383</v>
      </c>
      <c r="H638" s="2" t="s">
        <v>2765</v>
      </c>
      <c r="I638" s="2" t="s">
        <v>1030</v>
      </c>
      <c r="J638" s="2" t="s">
        <v>1757</v>
      </c>
      <c r="K638" s="2" t="s">
        <v>2630</v>
      </c>
      <c r="L638" s="2" t="s">
        <v>2631</v>
      </c>
      <c r="M638" s="6" t="n">
        <v>45416</v>
      </c>
      <c r="N638" s="2" t="s">
        <v>1758</v>
      </c>
      <c r="O638" s="2" t="s">
        <v>1749</v>
      </c>
      <c r="Q638" s="2" t="s">
        <v>1921</v>
      </c>
      <c r="R638" s="6" t="n">
        <v>45416</v>
      </c>
      <c r="S638" s="2" t="s">
        <v>1749</v>
      </c>
    </row>
    <row r="639" customFormat="false" ht="18.7" hidden="false" customHeight="true" outlineLevel="0" collapsed="false">
      <c r="A639" s="1" t="n">
        <v>638</v>
      </c>
      <c r="B639" s="2" t="s">
        <v>2766</v>
      </c>
      <c r="C639" s="6" t="n">
        <v>45552</v>
      </c>
      <c r="D639" s="1" t="n">
        <v>2024</v>
      </c>
      <c r="E639" s="2" t="s">
        <v>2764</v>
      </c>
      <c r="F639" s="6" t="n">
        <v>27008</v>
      </c>
      <c r="G639" s="1" t="n">
        <v>383</v>
      </c>
      <c r="H639" s="2" t="s">
        <v>2765</v>
      </c>
      <c r="I639" s="2" t="s">
        <v>1030</v>
      </c>
      <c r="J639" s="2" t="s">
        <v>1757</v>
      </c>
      <c r="K639" s="2" t="s">
        <v>2009</v>
      </c>
      <c r="L639" s="2" t="s">
        <v>1988</v>
      </c>
      <c r="M639" s="6" t="n">
        <v>45548</v>
      </c>
      <c r="N639" s="2" t="s">
        <v>1758</v>
      </c>
      <c r="O639" s="2" t="s">
        <v>1766</v>
      </c>
    </row>
    <row r="640" customFormat="false" ht="18.7" hidden="false" customHeight="true" outlineLevel="0" collapsed="false">
      <c r="A640" s="1" t="n">
        <v>639</v>
      </c>
      <c r="B640" s="2" t="s">
        <v>2767</v>
      </c>
      <c r="C640" s="6" t="n">
        <v>45572</v>
      </c>
      <c r="D640" s="1" t="n">
        <v>2024</v>
      </c>
      <c r="E640" s="2" t="s">
        <v>2764</v>
      </c>
      <c r="F640" s="6" t="n">
        <v>27008</v>
      </c>
      <c r="G640" s="1" t="n">
        <v>383</v>
      </c>
      <c r="H640" s="2" t="s">
        <v>2765</v>
      </c>
      <c r="I640" s="2" t="s">
        <v>2112</v>
      </c>
      <c r="J640" s="2" t="s">
        <v>1757</v>
      </c>
      <c r="K640" s="2" t="s">
        <v>2069</v>
      </c>
      <c r="L640" s="2" t="s">
        <v>2070</v>
      </c>
      <c r="M640" s="6" t="n">
        <v>45569</v>
      </c>
      <c r="N640" s="2" t="s">
        <v>1775</v>
      </c>
      <c r="P640" s="2" t="s">
        <v>1776</v>
      </c>
    </row>
    <row r="641" customFormat="false" ht="18.7" hidden="false" customHeight="true" outlineLevel="0" collapsed="false">
      <c r="A641" s="1" t="n">
        <v>640</v>
      </c>
      <c r="B641" s="2" t="s">
        <v>1058</v>
      </c>
      <c r="C641" s="6" t="n">
        <v>45050</v>
      </c>
      <c r="D641" s="1" t="n">
        <v>2023</v>
      </c>
      <c r="E641" s="2" t="s">
        <v>1059</v>
      </c>
      <c r="F641" s="6" t="n">
        <v>30142</v>
      </c>
      <c r="G641" s="1" t="n">
        <v>384</v>
      </c>
      <c r="H641" s="2" t="s">
        <v>1062</v>
      </c>
      <c r="I641" s="2" t="s">
        <v>1025</v>
      </c>
      <c r="J641" s="2" t="s">
        <v>1823</v>
      </c>
      <c r="K641" s="2" t="s">
        <v>2768</v>
      </c>
      <c r="L641" s="2" t="s">
        <v>1917</v>
      </c>
      <c r="M641" s="6" t="n">
        <v>44783</v>
      </c>
      <c r="O641" s="2" t="s">
        <v>1766</v>
      </c>
      <c r="Q641" s="2" t="s">
        <v>1864</v>
      </c>
      <c r="R641" s="6" t="n">
        <v>44783</v>
      </c>
      <c r="S641" s="2" t="s">
        <v>1766</v>
      </c>
    </row>
    <row r="642" customFormat="false" ht="18.7" hidden="false" customHeight="true" outlineLevel="0" collapsed="false">
      <c r="A642" s="1" t="n">
        <v>641</v>
      </c>
      <c r="B642" s="2" t="s">
        <v>1361</v>
      </c>
      <c r="C642" s="6" t="n">
        <v>45264</v>
      </c>
      <c r="D642" s="1" t="n">
        <v>2023</v>
      </c>
      <c r="E642" s="2" t="s">
        <v>1059</v>
      </c>
      <c r="F642" s="6" t="n">
        <v>30142</v>
      </c>
      <c r="G642" s="1" t="n">
        <v>384</v>
      </c>
      <c r="H642" s="2" t="s">
        <v>1062</v>
      </c>
      <c r="I642" s="2" t="s">
        <v>1944</v>
      </c>
      <c r="J642" s="2" t="s">
        <v>1850</v>
      </c>
      <c r="K642" s="2" t="s">
        <v>1773</v>
      </c>
      <c r="L642" s="2" t="s">
        <v>1774</v>
      </c>
      <c r="M642" s="6" t="n">
        <v>45261</v>
      </c>
      <c r="N642" s="2" t="s">
        <v>1758</v>
      </c>
      <c r="O642" s="2" t="s">
        <v>1749</v>
      </c>
      <c r="Q642" s="2" t="s">
        <v>1788</v>
      </c>
      <c r="R642" s="6" t="n">
        <v>45261</v>
      </c>
    </row>
    <row r="643" customFormat="false" ht="18.7" hidden="false" customHeight="true" outlineLevel="0" collapsed="false">
      <c r="A643" s="1" t="n">
        <v>642</v>
      </c>
      <c r="B643" s="2" t="s">
        <v>2769</v>
      </c>
      <c r="C643" s="6" t="n">
        <v>45404</v>
      </c>
      <c r="D643" s="1" t="n">
        <v>2024</v>
      </c>
      <c r="E643" s="2" t="s">
        <v>2770</v>
      </c>
      <c r="F643" s="6" t="n">
        <v>32034</v>
      </c>
      <c r="G643" s="1" t="n">
        <v>386</v>
      </c>
      <c r="H643" s="2" t="s">
        <v>2771</v>
      </c>
      <c r="I643" s="2" t="s">
        <v>927</v>
      </c>
      <c r="J643" s="2" t="s">
        <v>1757</v>
      </c>
      <c r="K643" s="2" t="s">
        <v>2153</v>
      </c>
      <c r="L643" s="2" t="s">
        <v>2154</v>
      </c>
      <c r="M643" s="6" t="n">
        <v>45178</v>
      </c>
      <c r="N643" s="2" t="s">
        <v>1758</v>
      </c>
      <c r="O643" s="2" t="s">
        <v>1749</v>
      </c>
    </row>
    <row r="644" customFormat="false" ht="18.7" hidden="false" customHeight="true" outlineLevel="0" collapsed="false">
      <c r="A644" s="1" t="n">
        <v>643</v>
      </c>
      <c r="B644" s="2" t="s">
        <v>2772</v>
      </c>
      <c r="C644" s="6" t="n">
        <v>45407</v>
      </c>
      <c r="D644" s="1" t="n">
        <v>2024</v>
      </c>
      <c r="E644" s="2" t="s">
        <v>2770</v>
      </c>
      <c r="F644" s="6" t="n">
        <v>32034</v>
      </c>
      <c r="G644" s="1" t="n">
        <v>386</v>
      </c>
      <c r="H644" s="2" t="s">
        <v>2771</v>
      </c>
      <c r="I644" s="2" t="s">
        <v>927</v>
      </c>
      <c r="J644" s="2" t="s">
        <v>1757</v>
      </c>
      <c r="K644" s="2" t="s">
        <v>1778</v>
      </c>
      <c r="L644" s="2" t="s">
        <v>1779</v>
      </c>
      <c r="M644" s="6" t="n">
        <v>45164</v>
      </c>
      <c r="N644" s="2" t="s">
        <v>1775</v>
      </c>
      <c r="P644" s="2" t="s">
        <v>1776</v>
      </c>
    </row>
    <row r="645" customFormat="false" ht="18.7" hidden="false" customHeight="true" outlineLevel="0" collapsed="false">
      <c r="A645" s="1" t="n">
        <v>644</v>
      </c>
      <c r="B645" s="2" t="s">
        <v>2773</v>
      </c>
      <c r="C645" s="6" t="n">
        <v>45407</v>
      </c>
      <c r="D645" s="1" t="n">
        <v>2024</v>
      </c>
      <c r="E645" s="2" t="s">
        <v>2770</v>
      </c>
      <c r="F645" s="6" t="n">
        <v>32034</v>
      </c>
      <c r="G645" s="1" t="n">
        <v>386</v>
      </c>
      <c r="H645" s="2" t="s">
        <v>2771</v>
      </c>
      <c r="I645" s="2" t="s">
        <v>927</v>
      </c>
      <c r="J645" s="2" t="s">
        <v>1757</v>
      </c>
      <c r="K645" s="2" t="s">
        <v>1778</v>
      </c>
      <c r="L645" s="2" t="s">
        <v>1779</v>
      </c>
      <c r="M645" s="6" t="n">
        <v>45130</v>
      </c>
      <c r="N645" s="2" t="s">
        <v>1775</v>
      </c>
      <c r="P645" s="2" t="s">
        <v>1776</v>
      </c>
    </row>
    <row r="646" customFormat="false" ht="18.7" hidden="false" customHeight="true" outlineLevel="0" collapsed="false">
      <c r="A646" s="1" t="n">
        <v>645</v>
      </c>
      <c r="B646" s="2" t="s">
        <v>1325</v>
      </c>
      <c r="C646" s="6" t="n">
        <v>44691</v>
      </c>
      <c r="D646" s="1" t="n">
        <v>2022</v>
      </c>
      <c r="E646" s="2" t="s">
        <v>1326</v>
      </c>
      <c r="F646" s="6" t="n">
        <v>27371</v>
      </c>
      <c r="G646" s="1" t="n">
        <v>388</v>
      </c>
      <c r="H646" s="2" t="s">
        <v>1328</v>
      </c>
      <c r="I646" s="2" t="s">
        <v>1804</v>
      </c>
      <c r="J646" s="2" t="s">
        <v>1850</v>
      </c>
      <c r="K646" s="2" t="s">
        <v>2221</v>
      </c>
      <c r="L646" s="2" t="s">
        <v>2222</v>
      </c>
      <c r="M646" s="6" t="n">
        <v>44500</v>
      </c>
      <c r="N646" s="2" t="s">
        <v>1775</v>
      </c>
      <c r="P646" s="2" t="s">
        <v>1776</v>
      </c>
    </row>
    <row r="647" customFormat="false" ht="18.7" hidden="false" customHeight="true" outlineLevel="0" collapsed="false">
      <c r="A647" s="1" t="n">
        <v>646</v>
      </c>
      <c r="B647" s="2" t="s">
        <v>1332</v>
      </c>
      <c r="C647" s="6" t="n">
        <v>45483</v>
      </c>
      <c r="D647" s="1" t="n">
        <v>2024</v>
      </c>
      <c r="E647" s="2" t="s">
        <v>1326</v>
      </c>
      <c r="F647" s="6" t="n">
        <v>27371</v>
      </c>
      <c r="G647" s="1" t="n">
        <v>388</v>
      </c>
      <c r="H647" s="2" t="s">
        <v>1328</v>
      </c>
      <c r="I647" s="2" t="s">
        <v>1804</v>
      </c>
      <c r="J647" s="2" t="s">
        <v>1850</v>
      </c>
      <c r="K647" s="2" t="s">
        <v>2221</v>
      </c>
      <c r="L647" s="2" t="s">
        <v>2222</v>
      </c>
      <c r="M647" s="6" t="n">
        <v>45470</v>
      </c>
      <c r="N647" s="2" t="s">
        <v>1775</v>
      </c>
      <c r="P647" s="2" t="s">
        <v>1776</v>
      </c>
      <c r="Q647" s="2" t="s">
        <v>1779</v>
      </c>
      <c r="R647" s="6" t="n">
        <v>45470</v>
      </c>
      <c r="S647" s="2" t="s">
        <v>1749</v>
      </c>
      <c r="T647" s="2" t="s">
        <v>1774</v>
      </c>
      <c r="U647" s="6" t="n">
        <v>45470</v>
      </c>
      <c r="V647" s="2" t="s">
        <v>1749</v>
      </c>
      <c r="W647" s="2" t="n">
        <v>609.59</v>
      </c>
      <c r="X647" s="6" t="n">
        <v>45470</v>
      </c>
      <c r="Y647" s="2" t="s">
        <v>1749</v>
      </c>
    </row>
    <row r="648" customFormat="false" ht="18.7" hidden="false" customHeight="true" outlineLevel="0" collapsed="false">
      <c r="A648" s="1" t="n">
        <v>647</v>
      </c>
      <c r="B648" s="2" t="s">
        <v>2774</v>
      </c>
      <c r="C648" s="6" t="n">
        <v>44722</v>
      </c>
      <c r="D648" s="1" t="n">
        <v>2022</v>
      </c>
      <c r="E648" s="2" t="s">
        <v>2775</v>
      </c>
      <c r="F648" s="6" t="n">
        <v>36555</v>
      </c>
      <c r="G648" s="1" t="n">
        <v>390</v>
      </c>
      <c r="H648" s="2" t="s">
        <v>2776</v>
      </c>
      <c r="I648" s="2" t="s">
        <v>895</v>
      </c>
      <c r="J648" s="2" t="s">
        <v>1757</v>
      </c>
      <c r="K648" s="2" t="s">
        <v>1860</v>
      </c>
      <c r="L648" s="2" t="s">
        <v>1837</v>
      </c>
      <c r="M648" s="6" t="n">
        <v>44721</v>
      </c>
      <c r="N648" s="2" t="s">
        <v>1758</v>
      </c>
      <c r="O648" s="2" t="s">
        <v>1784</v>
      </c>
      <c r="Q648" s="2" t="s">
        <v>1837</v>
      </c>
      <c r="R648" s="6" t="n">
        <v>44721</v>
      </c>
      <c r="S648" s="2" t="s">
        <v>1784</v>
      </c>
      <c r="T648" s="2" t="s">
        <v>1779</v>
      </c>
      <c r="U648" s="6" t="n">
        <v>44721</v>
      </c>
      <c r="V648" s="2" t="s">
        <v>1766</v>
      </c>
    </row>
    <row r="649" customFormat="false" ht="18.7" hidden="false" customHeight="true" outlineLevel="0" collapsed="false">
      <c r="A649" s="1" t="n">
        <v>648</v>
      </c>
      <c r="B649" s="2" t="s">
        <v>2777</v>
      </c>
      <c r="C649" s="6" t="n">
        <v>44987</v>
      </c>
      <c r="D649" s="1" t="n">
        <v>2023</v>
      </c>
      <c r="E649" s="2" t="s">
        <v>2778</v>
      </c>
      <c r="F649" s="6" t="n">
        <v>36555</v>
      </c>
      <c r="G649" s="1" t="n">
        <v>390</v>
      </c>
      <c r="H649" s="2" t="s">
        <v>2776</v>
      </c>
      <c r="I649" s="2" t="s">
        <v>895</v>
      </c>
      <c r="J649" s="2" t="s">
        <v>1850</v>
      </c>
      <c r="K649" s="2" t="s">
        <v>1979</v>
      </c>
      <c r="L649" s="2" t="s">
        <v>1980</v>
      </c>
      <c r="M649" s="6" t="n">
        <v>44803</v>
      </c>
      <c r="N649" s="2" t="s">
        <v>1775</v>
      </c>
      <c r="P649" s="2" t="s">
        <v>1776</v>
      </c>
    </row>
    <row r="650" customFormat="false" ht="18.7" hidden="false" customHeight="true" outlineLevel="0" collapsed="false">
      <c r="A650" s="1" t="n">
        <v>649</v>
      </c>
      <c r="B650" s="2" t="s">
        <v>2779</v>
      </c>
      <c r="C650" s="6" t="n">
        <v>45509</v>
      </c>
      <c r="D650" s="1" t="n">
        <v>2024</v>
      </c>
      <c r="E650" s="2" t="s">
        <v>2780</v>
      </c>
      <c r="F650" s="6" t="n">
        <v>36555</v>
      </c>
      <c r="G650" s="1" t="n">
        <v>390</v>
      </c>
      <c r="H650" s="2" t="s">
        <v>2776</v>
      </c>
      <c r="J650" s="2" t="s">
        <v>1757</v>
      </c>
      <c r="K650" s="2" t="s">
        <v>2043</v>
      </c>
      <c r="L650" s="2" t="s">
        <v>1829</v>
      </c>
      <c r="M650" s="6" t="n">
        <v>45507</v>
      </c>
      <c r="N650" s="2" t="s">
        <v>1758</v>
      </c>
      <c r="O650" s="2" t="s">
        <v>1766</v>
      </c>
    </row>
    <row r="651" customFormat="false" ht="18.7" hidden="false" customHeight="true" outlineLevel="0" collapsed="false">
      <c r="A651" s="1" t="n">
        <v>650</v>
      </c>
      <c r="B651" s="2" t="s">
        <v>2781</v>
      </c>
      <c r="C651" s="6" t="n">
        <v>44151</v>
      </c>
      <c r="D651" s="1" t="n">
        <v>2020</v>
      </c>
      <c r="E651" s="2" t="s">
        <v>2782</v>
      </c>
      <c r="F651" s="6" t="n">
        <v>35010</v>
      </c>
      <c r="G651" s="1" t="n">
        <v>391</v>
      </c>
      <c r="H651" s="2" t="s">
        <v>2783</v>
      </c>
      <c r="I651" s="2" t="s">
        <v>1222</v>
      </c>
      <c r="J651" s="2" t="s">
        <v>1757</v>
      </c>
      <c r="K651" s="2" t="s">
        <v>1773</v>
      </c>
      <c r="L651" s="2" t="s">
        <v>1774</v>
      </c>
      <c r="M651" s="6" t="n">
        <v>44110</v>
      </c>
      <c r="N651" s="2" t="s">
        <v>1890</v>
      </c>
      <c r="O651" s="2" t="s">
        <v>1749</v>
      </c>
    </row>
    <row r="652" customFormat="false" ht="18.7" hidden="false" customHeight="true" outlineLevel="0" collapsed="false">
      <c r="A652" s="1" t="n">
        <v>651</v>
      </c>
      <c r="B652" s="2" t="s">
        <v>2784</v>
      </c>
      <c r="C652" s="6" t="n">
        <v>44249</v>
      </c>
      <c r="D652" s="1" t="n">
        <v>2021</v>
      </c>
      <c r="E652" s="2" t="s">
        <v>2782</v>
      </c>
      <c r="F652" s="6" t="n">
        <v>35010</v>
      </c>
      <c r="G652" s="1" t="n">
        <v>391</v>
      </c>
      <c r="H652" s="2" t="s">
        <v>2783</v>
      </c>
      <c r="J652" s="2" t="s">
        <v>1757</v>
      </c>
      <c r="K652" s="2" t="s">
        <v>1778</v>
      </c>
      <c r="L652" s="2" t="s">
        <v>1779</v>
      </c>
      <c r="M652" s="6" t="n">
        <v>44141</v>
      </c>
      <c r="N652" s="2" t="s">
        <v>1775</v>
      </c>
      <c r="P652" s="2" t="s">
        <v>1857</v>
      </c>
    </row>
    <row r="653" customFormat="false" ht="18.7" hidden="false" customHeight="true" outlineLevel="0" collapsed="false">
      <c r="A653" s="1" t="n">
        <v>652</v>
      </c>
      <c r="B653" s="2" t="s">
        <v>2785</v>
      </c>
      <c r="C653" s="6" t="n">
        <v>44375</v>
      </c>
      <c r="D653" s="1" t="n">
        <v>2021</v>
      </c>
      <c r="E653" s="2" t="s">
        <v>2782</v>
      </c>
      <c r="F653" s="6" t="n">
        <v>35010</v>
      </c>
      <c r="G653" s="1" t="n">
        <v>391</v>
      </c>
      <c r="H653" s="2" t="s">
        <v>2783</v>
      </c>
      <c r="I653" s="2" t="s">
        <v>1222</v>
      </c>
      <c r="J653" s="2" t="s">
        <v>1757</v>
      </c>
      <c r="K653" s="2" t="s">
        <v>1778</v>
      </c>
      <c r="L653" s="2" t="s">
        <v>1779</v>
      </c>
      <c r="M653" s="6" t="n">
        <v>44111</v>
      </c>
      <c r="N653" s="2" t="s">
        <v>1890</v>
      </c>
      <c r="O653" s="2" t="s">
        <v>1749</v>
      </c>
    </row>
    <row r="654" customFormat="false" ht="18.7" hidden="false" customHeight="true" outlineLevel="0" collapsed="false">
      <c r="A654" s="1" t="n">
        <v>653</v>
      </c>
      <c r="B654" s="2" t="s">
        <v>1274</v>
      </c>
      <c r="C654" s="6" t="n">
        <v>44657</v>
      </c>
      <c r="D654" s="1" t="n">
        <v>2022</v>
      </c>
      <c r="E654" s="2" t="s">
        <v>1271</v>
      </c>
      <c r="F654" s="6" t="n">
        <v>37376</v>
      </c>
      <c r="G654" s="1" t="n">
        <v>393</v>
      </c>
      <c r="H654" s="2" t="s">
        <v>1273</v>
      </c>
      <c r="I654" s="2" t="s">
        <v>895</v>
      </c>
      <c r="J654" s="2" t="s">
        <v>1850</v>
      </c>
      <c r="K654" s="2" t="s">
        <v>1787</v>
      </c>
      <c r="L654" s="2" t="s">
        <v>1788</v>
      </c>
      <c r="M654" s="6" t="n">
        <v>44354</v>
      </c>
      <c r="N654" s="2" t="s">
        <v>1775</v>
      </c>
      <c r="P654" s="2" t="s">
        <v>1776</v>
      </c>
      <c r="Q654" s="2" t="s">
        <v>2786</v>
      </c>
      <c r="R654" s="6" t="n">
        <v>44354</v>
      </c>
    </row>
    <row r="655" customFormat="false" ht="18.7" hidden="false" customHeight="true" outlineLevel="0" collapsed="false">
      <c r="A655" s="1" t="n">
        <v>654</v>
      </c>
      <c r="B655" s="2" t="s">
        <v>1270</v>
      </c>
      <c r="C655" s="6" t="n">
        <v>44830</v>
      </c>
      <c r="D655" s="1" t="n">
        <v>2022</v>
      </c>
      <c r="E655" s="2" t="s">
        <v>1271</v>
      </c>
      <c r="F655" s="6" t="n">
        <v>37376</v>
      </c>
      <c r="G655" s="1" t="n">
        <v>393</v>
      </c>
      <c r="H655" s="2" t="s">
        <v>1273</v>
      </c>
      <c r="I655" s="2" t="s">
        <v>939</v>
      </c>
      <c r="J655" s="2" t="s">
        <v>1850</v>
      </c>
      <c r="K655" s="2" t="s">
        <v>2787</v>
      </c>
      <c r="L655" s="2" t="s">
        <v>2788</v>
      </c>
      <c r="M655" s="6" t="n">
        <v>44823</v>
      </c>
      <c r="N655" s="2" t="s">
        <v>1775</v>
      </c>
      <c r="P655" s="2" t="s">
        <v>1776</v>
      </c>
    </row>
    <row r="656" customFormat="false" ht="18.7" hidden="false" customHeight="true" outlineLevel="0" collapsed="false">
      <c r="A656" s="1" t="n">
        <v>655</v>
      </c>
      <c r="B656" s="2" t="s">
        <v>2789</v>
      </c>
      <c r="C656" s="6" t="n">
        <v>45282</v>
      </c>
      <c r="D656" s="1" t="n">
        <v>2023</v>
      </c>
      <c r="E656" s="2" t="s">
        <v>1271</v>
      </c>
      <c r="F656" s="6" t="n">
        <v>37376</v>
      </c>
      <c r="G656" s="1" t="n">
        <v>393</v>
      </c>
      <c r="H656" s="2" t="s">
        <v>1273</v>
      </c>
      <c r="I656" s="2" t="s">
        <v>1848</v>
      </c>
      <c r="J656" s="2" t="s">
        <v>1850</v>
      </c>
      <c r="K656" s="2" t="s">
        <v>2209</v>
      </c>
      <c r="L656" s="2" t="s">
        <v>2001</v>
      </c>
      <c r="M656" s="6" t="n">
        <v>45281</v>
      </c>
      <c r="N656" s="2" t="s">
        <v>1775</v>
      </c>
      <c r="P656" s="2" t="s">
        <v>1904</v>
      </c>
    </row>
    <row r="657" customFormat="false" ht="18.7" hidden="false" customHeight="true" outlineLevel="0" collapsed="false">
      <c r="A657" s="1" t="n">
        <v>656</v>
      </c>
      <c r="B657" s="2" t="s">
        <v>2790</v>
      </c>
      <c r="C657" s="6" t="n">
        <v>44130</v>
      </c>
      <c r="D657" s="1" t="n">
        <v>2020</v>
      </c>
      <c r="E657" s="2" t="s">
        <v>2791</v>
      </c>
      <c r="F657" s="6" t="n">
        <v>31540</v>
      </c>
      <c r="G657" s="1" t="n">
        <v>398</v>
      </c>
      <c r="H657" s="2" t="s">
        <v>2792</v>
      </c>
      <c r="I657" s="2" t="s">
        <v>2124</v>
      </c>
      <c r="J657" s="2" t="s">
        <v>1757</v>
      </c>
      <c r="K657" s="2" t="s">
        <v>1851</v>
      </c>
      <c r="L657" s="2" t="s">
        <v>1852</v>
      </c>
      <c r="M657" s="6" t="n">
        <v>43901</v>
      </c>
      <c r="N657" s="2" t="s">
        <v>1758</v>
      </c>
      <c r="O657" s="2" t="s">
        <v>1749</v>
      </c>
    </row>
    <row r="658" customFormat="false" ht="18.7" hidden="false" customHeight="true" outlineLevel="0" collapsed="false">
      <c r="A658" s="1" t="n">
        <v>657</v>
      </c>
      <c r="B658" s="2" t="s">
        <v>2793</v>
      </c>
      <c r="C658" s="6" t="n">
        <v>44785</v>
      </c>
      <c r="D658" s="1" t="n">
        <v>2022</v>
      </c>
      <c r="E658" s="2" t="s">
        <v>2791</v>
      </c>
      <c r="F658" s="6" t="n">
        <v>31540</v>
      </c>
      <c r="G658" s="1" t="n">
        <v>398</v>
      </c>
      <c r="H658" s="2" t="s">
        <v>2792</v>
      </c>
      <c r="I658" s="2" t="s">
        <v>2124</v>
      </c>
      <c r="J658" s="2" t="s">
        <v>1757</v>
      </c>
      <c r="K658" s="2" t="s">
        <v>2794</v>
      </c>
      <c r="L658" s="2" t="s">
        <v>2795</v>
      </c>
      <c r="M658" s="6" t="n">
        <v>44783</v>
      </c>
      <c r="N658" s="2" t="s">
        <v>1758</v>
      </c>
      <c r="O658" s="2" t="s">
        <v>1749</v>
      </c>
      <c r="Q658" s="2" t="s">
        <v>2796</v>
      </c>
      <c r="R658" s="6" t="n">
        <v>44783</v>
      </c>
    </row>
    <row r="659" customFormat="false" ht="18.7" hidden="false" customHeight="true" outlineLevel="0" collapsed="false">
      <c r="A659" s="1" t="n">
        <v>658</v>
      </c>
      <c r="B659" s="2" t="s">
        <v>2797</v>
      </c>
      <c r="C659" s="6" t="n">
        <v>44881</v>
      </c>
      <c r="D659" s="1" t="n">
        <v>2022</v>
      </c>
      <c r="E659" s="2" t="s">
        <v>2791</v>
      </c>
      <c r="F659" s="6" t="n">
        <v>31540</v>
      </c>
      <c r="G659" s="1" t="n">
        <v>398</v>
      </c>
      <c r="H659" s="2" t="s">
        <v>2792</v>
      </c>
      <c r="I659" s="2" t="s">
        <v>2124</v>
      </c>
      <c r="J659" s="2" t="s">
        <v>1850</v>
      </c>
      <c r="K659" s="2" t="s">
        <v>2798</v>
      </c>
      <c r="L659" s="2" t="s">
        <v>2796</v>
      </c>
      <c r="M659" s="6" t="n">
        <v>44879</v>
      </c>
      <c r="N659" s="2" t="s">
        <v>1775</v>
      </c>
      <c r="P659" s="2" t="s">
        <v>1776</v>
      </c>
      <c r="Q659" s="2" t="s">
        <v>2799</v>
      </c>
      <c r="R659" s="6" t="n">
        <v>44879</v>
      </c>
      <c r="S659" s="2" t="s">
        <v>1749</v>
      </c>
    </row>
    <row r="660" customFormat="false" ht="18.7" hidden="false" customHeight="true" outlineLevel="0" collapsed="false">
      <c r="A660" s="1" t="n">
        <v>659</v>
      </c>
      <c r="B660" s="2" t="s">
        <v>2800</v>
      </c>
      <c r="C660" s="6" t="n">
        <v>45233</v>
      </c>
      <c r="D660" s="1" t="n">
        <v>2023</v>
      </c>
      <c r="E660" s="2" t="s">
        <v>2801</v>
      </c>
      <c r="F660" s="6" t="n">
        <v>33635</v>
      </c>
      <c r="G660" s="1" t="n">
        <v>400</v>
      </c>
      <c r="H660" s="2" t="s">
        <v>2802</v>
      </c>
      <c r="I660" s="2" t="s">
        <v>1100</v>
      </c>
      <c r="J660" s="2" t="s">
        <v>1757</v>
      </c>
      <c r="K660" s="2" t="s">
        <v>1830</v>
      </c>
      <c r="L660" s="2" t="n">
        <v>223.235</v>
      </c>
      <c r="M660" s="6" t="n">
        <v>45170</v>
      </c>
      <c r="N660" s="2" t="s">
        <v>1758</v>
      </c>
      <c r="O660" s="2" t="s">
        <v>1766</v>
      </c>
    </row>
    <row r="661" customFormat="false" ht="18.7" hidden="false" customHeight="true" outlineLevel="0" collapsed="false">
      <c r="A661" s="1" t="n">
        <v>660</v>
      </c>
      <c r="B661" s="2" t="s">
        <v>2803</v>
      </c>
      <c r="C661" s="6" t="n">
        <v>45356</v>
      </c>
      <c r="D661" s="1" t="n">
        <v>2024</v>
      </c>
      <c r="E661" s="2" t="s">
        <v>2801</v>
      </c>
      <c r="F661" s="6" t="n">
        <v>33635</v>
      </c>
      <c r="G661" s="1" t="n">
        <v>400</v>
      </c>
      <c r="H661" s="2" t="s">
        <v>2802</v>
      </c>
      <c r="I661" s="2" t="s">
        <v>1100</v>
      </c>
      <c r="J661" s="2" t="s">
        <v>1746</v>
      </c>
      <c r="K661" s="2" t="s">
        <v>1969</v>
      </c>
      <c r="L661" s="2" t="s">
        <v>1970</v>
      </c>
      <c r="M661" s="6" t="n">
        <v>45353</v>
      </c>
      <c r="N661" s="2" t="s">
        <v>1775</v>
      </c>
      <c r="P661" s="2" t="s">
        <v>2023</v>
      </c>
    </row>
    <row r="662" customFormat="false" ht="18.7" hidden="false" customHeight="true" outlineLevel="0" collapsed="false">
      <c r="A662" s="1" t="n">
        <v>661</v>
      </c>
      <c r="B662" s="2" t="s">
        <v>2804</v>
      </c>
      <c r="C662" s="6" t="n">
        <v>45487</v>
      </c>
      <c r="D662" s="1" t="n">
        <v>2024</v>
      </c>
      <c r="E662" s="2" t="s">
        <v>2801</v>
      </c>
      <c r="F662" s="6" t="n">
        <v>33635</v>
      </c>
      <c r="G662" s="1" t="n">
        <v>400</v>
      </c>
      <c r="H662" s="2" t="s">
        <v>2802</v>
      </c>
      <c r="I662" s="2" t="s">
        <v>1100</v>
      </c>
      <c r="J662" s="2" t="s">
        <v>1757</v>
      </c>
      <c r="K662" s="2" t="s">
        <v>2386</v>
      </c>
      <c r="L662" s="2" t="s">
        <v>1834</v>
      </c>
      <c r="M662" s="6" t="n">
        <v>45486</v>
      </c>
      <c r="N662" s="2" t="s">
        <v>1758</v>
      </c>
      <c r="O662" s="2" t="s">
        <v>1766</v>
      </c>
      <c r="Q662" s="2" t="n">
        <v>223.235</v>
      </c>
      <c r="R662" s="6" t="n">
        <v>45486</v>
      </c>
      <c r="S662" s="2" t="s">
        <v>1766</v>
      </c>
    </row>
    <row r="663" customFormat="false" ht="18.7" hidden="false" customHeight="true" outlineLevel="0" collapsed="false">
      <c r="A663" s="1" t="n">
        <v>662</v>
      </c>
      <c r="B663" s="2" t="s">
        <v>2805</v>
      </c>
      <c r="C663" s="6" t="n">
        <v>45100</v>
      </c>
      <c r="D663" s="1" t="n">
        <v>2023</v>
      </c>
      <c r="E663" s="2" t="s">
        <v>2806</v>
      </c>
      <c r="F663" s="6" t="n">
        <v>35209</v>
      </c>
      <c r="G663" s="1" t="n">
        <v>402</v>
      </c>
      <c r="H663" s="2" t="s">
        <v>2806</v>
      </c>
      <c r="I663" s="2" t="s">
        <v>2124</v>
      </c>
      <c r="J663" s="2" t="s">
        <v>1757</v>
      </c>
      <c r="K663" s="2" t="s">
        <v>2807</v>
      </c>
      <c r="L663" s="2" t="n">
        <v>393.9</v>
      </c>
      <c r="M663" s="6" t="n">
        <v>45100</v>
      </c>
      <c r="N663" s="2" t="s">
        <v>1758</v>
      </c>
      <c r="O663" s="2" t="s">
        <v>1766</v>
      </c>
    </row>
    <row r="664" customFormat="false" ht="18.7" hidden="false" customHeight="true" outlineLevel="0" collapsed="false">
      <c r="A664" s="1" t="n">
        <v>663</v>
      </c>
      <c r="B664" s="2" t="s">
        <v>2808</v>
      </c>
      <c r="C664" s="6" t="n">
        <v>45132</v>
      </c>
      <c r="D664" s="1" t="n">
        <v>2023</v>
      </c>
      <c r="E664" s="2" t="s">
        <v>2806</v>
      </c>
      <c r="F664" s="6" t="n">
        <v>35209</v>
      </c>
      <c r="G664" s="1" t="n">
        <v>402</v>
      </c>
      <c r="H664" s="2" t="s">
        <v>2806</v>
      </c>
      <c r="I664" s="2" t="s">
        <v>2124</v>
      </c>
      <c r="J664" s="2" t="s">
        <v>1757</v>
      </c>
      <c r="K664" s="2" t="s">
        <v>2809</v>
      </c>
      <c r="L664" s="2" t="s">
        <v>2099</v>
      </c>
      <c r="M664" s="6" t="n">
        <v>45125</v>
      </c>
      <c r="N664" s="2" t="s">
        <v>1758</v>
      </c>
      <c r="O664" s="2" t="s">
        <v>1766</v>
      </c>
    </row>
    <row r="665" customFormat="false" ht="18.7" hidden="false" customHeight="true" outlineLevel="0" collapsed="false">
      <c r="A665" s="1" t="n">
        <v>664</v>
      </c>
      <c r="B665" s="2" t="s">
        <v>2810</v>
      </c>
      <c r="C665" s="6" t="n">
        <v>45138</v>
      </c>
      <c r="D665" s="1" t="n">
        <v>2023</v>
      </c>
      <c r="E665" s="2" t="s">
        <v>2806</v>
      </c>
      <c r="F665" s="6" t="n">
        <v>35209</v>
      </c>
      <c r="G665" s="1" t="n">
        <v>402</v>
      </c>
      <c r="H665" s="2" t="s">
        <v>2806</v>
      </c>
      <c r="I665" s="2" t="s">
        <v>1210</v>
      </c>
      <c r="J665" s="2" t="s">
        <v>1746</v>
      </c>
      <c r="K665" s="2" t="s">
        <v>2206</v>
      </c>
      <c r="L665" s="2" t="s">
        <v>2207</v>
      </c>
      <c r="M665" s="6" t="n">
        <v>45135</v>
      </c>
      <c r="O665" s="2" t="s">
        <v>1749</v>
      </c>
    </row>
    <row r="666" customFormat="false" ht="18.7" hidden="false" customHeight="true" outlineLevel="0" collapsed="false">
      <c r="A666" s="1" t="n">
        <v>665</v>
      </c>
      <c r="B666" s="2" t="s">
        <v>2811</v>
      </c>
      <c r="C666" s="6" t="n">
        <v>44769</v>
      </c>
      <c r="D666" s="1" t="n">
        <v>2022</v>
      </c>
      <c r="E666" s="2" t="s">
        <v>2812</v>
      </c>
      <c r="F666" s="6" t="n">
        <v>31136</v>
      </c>
      <c r="G666" s="1" t="n">
        <v>409</v>
      </c>
      <c r="H666" s="2" t="s">
        <v>2813</v>
      </c>
      <c r="I666" s="2" t="s">
        <v>1840</v>
      </c>
      <c r="J666" s="2" t="s">
        <v>1757</v>
      </c>
      <c r="K666" s="2" t="s">
        <v>1754</v>
      </c>
      <c r="L666" s="2" t="s">
        <v>1750</v>
      </c>
      <c r="M666" s="6" t="n">
        <v>44768</v>
      </c>
      <c r="N666" s="2" t="s">
        <v>1890</v>
      </c>
      <c r="O666" s="2" t="s">
        <v>1749</v>
      </c>
    </row>
    <row r="667" customFormat="false" ht="18.7" hidden="false" customHeight="true" outlineLevel="0" collapsed="false">
      <c r="A667" s="1" t="n">
        <v>666</v>
      </c>
      <c r="B667" s="2" t="s">
        <v>2814</v>
      </c>
      <c r="C667" s="6" t="n">
        <v>44833</v>
      </c>
      <c r="D667" s="1" t="n">
        <v>2022</v>
      </c>
      <c r="E667" s="2" t="s">
        <v>2812</v>
      </c>
      <c r="F667" s="6" t="n">
        <v>31136</v>
      </c>
      <c r="G667" s="1" t="n">
        <v>409</v>
      </c>
      <c r="H667" s="2" t="s">
        <v>2813</v>
      </c>
      <c r="I667" s="2" t="s">
        <v>1100</v>
      </c>
      <c r="J667" s="2" t="s">
        <v>1757</v>
      </c>
      <c r="K667" s="2" t="s">
        <v>2189</v>
      </c>
      <c r="L667" s="2" t="s">
        <v>1824</v>
      </c>
      <c r="M667" s="6" t="n">
        <v>44832</v>
      </c>
      <c r="N667" s="2" t="s">
        <v>1758</v>
      </c>
      <c r="O667" s="2" t="s">
        <v>1766</v>
      </c>
      <c r="Q667" s="2" t="n">
        <v>223.235</v>
      </c>
      <c r="R667" s="6" t="n">
        <v>44832</v>
      </c>
      <c r="S667" s="2" t="s">
        <v>1766</v>
      </c>
      <c r="T667" s="2" t="s">
        <v>1988</v>
      </c>
      <c r="U667" s="6" t="n">
        <v>44832</v>
      </c>
      <c r="V667" s="2" t="s">
        <v>1766</v>
      </c>
    </row>
    <row r="668" customFormat="false" ht="18.7" hidden="false" customHeight="true" outlineLevel="0" collapsed="false">
      <c r="A668" s="1" t="n">
        <v>667</v>
      </c>
      <c r="B668" s="2" t="s">
        <v>2815</v>
      </c>
      <c r="C668" s="6" t="n">
        <v>44849</v>
      </c>
      <c r="D668" s="1" t="n">
        <v>2022</v>
      </c>
      <c r="E668" s="2" t="s">
        <v>2812</v>
      </c>
      <c r="F668" s="6" t="n">
        <v>31136</v>
      </c>
      <c r="G668" s="1" t="n">
        <v>409</v>
      </c>
      <c r="H668" s="2" t="s">
        <v>2813</v>
      </c>
      <c r="I668" s="2" t="s">
        <v>1100</v>
      </c>
      <c r="J668" s="2" t="s">
        <v>1757</v>
      </c>
      <c r="K668" s="2" t="s">
        <v>1830</v>
      </c>
      <c r="L668" s="2" t="n">
        <v>223.235</v>
      </c>
      <c r="M668" s="6" t="n">
        <v>44848</v>
      </c>
      <c r="N668" s="2" t="s">
        <v>1758</v>
      </c>
      <c r="O668" s="2" t="s">
        <v>1766</v>
      </c>
      <c r="Q668" s="2" t="s">
        <v>1824</v>
      </c>
      <c r="R668" s="6" t="n">
        <v>44848</v>
      </c>
    </row>
    <row r="669" customFormat="false" ht="18.7" hidden="false" customHeight="true" outlineLevel="0" collapsed="false">
      <c r="A669" s="1" t="n">
        <v>668</v>
      </c>
      <c r="B669" s="2" t="s">
        <v>1712</v>
      </c>
      <c r="C669" s="6" t="n">
        <v>44995</v>
      </c>
      <c r="D669" s="1" t="n">
        <v>2023</v>
      </c>
      <c r="E669" s="2" t="s">
        <v>1713</v>
      </c>
      <c r="F669" s="6" t="n">
        <v>35189</v>
      </c>
      <c r="G669" s="1" t="n">
        <v>412</v>
      </c>
      <c r="H669" s="2" t="s">
        <v>1715</v>
      </c>
      <c r="I669" s="2" t="s">
        <v>979</v>
      </c>
      <c r="J669" s="2" t="s">
        <v>1746</v>
      </c>
      <c r="K669" s="2" t="s">
        <v>2816</v>
      </c>
      <c r="L669" s="2" t="s">
        <v>2817</v>
      </c>
      <c r="M669" s="6" t="n">
        <v>44745</v>
      </c>
      <c r="O669" s="2" t="s">
        <v>1749</v>
      </c>
    </row>
    <row r="670" customFormat="false" ht="18.7" hidden="false" customHeight="true" outlineLevel="0" collapsed="false">
      <c r="A670" s="1" t="n">
        <v>669</v>
      </c>
      <c r="B670" s="2" t="s">
        <v>1716</v>
      </c>
      <c r="C670" s="6" t="n">
        <v>45020</v>
      </c>
      <c r="D670" s="1" t="n">
        <v>2023</v>
      </c>
      <c r="E670" s="2" t="s">
        <v>1713</v>
      </c>
      <c r="F670" s="6" t="n">
        <v>35189</v>
      </c>
      <c r="G670" s="1" t="n">
        <v>412</v>
      </c>
      <c r="H670" s="2" t="s">
        <v>1715</v>
      </c>
      <c r="I670" s="2" t="s">
        <v>979</v>
      </c>
      <c r="J670" s="2" t="s">
        <v>1746</v>
      </c>
      <c r="K670" s="2" t="s">
        <v>2816</v>
      </c>
      <c r="L670" s="2" t="s">
        <v>2817</v>
      </c>
      <c r="M670" s="6" t="n">
        <v>44980</v>
      </c>
      <c r="O670" s="2" t="s">
        <v>1749</v>
      </c>
    </row>
    <row r="671" customFormat="false" ht="18.7" hidden="false" customHeight="true" outlineLevel="0" collapsed="false">
      <c r="A671" s="1" t="n">
        <v>670</v>
      </c>
      <c r="B671" s="2" t="s">
        <v>2818</v>
      </c>
      <c r="C671" s="6" t="n">
        <v>44909</v>
      </c>
      <c r="D671" s="1" t="n">
        <v>2022</v>
      </c>
      <c r="E671" s="2" t="s">
        <v>1217</v>
      </c>
      <c r="F671" s="6" t="n">
        <v>37275</v>
      </c>
      <c r="G671" s="1" t="n">
        <v>413</v>
      </c>
      <c r="H671" s="2" t="s">
        <v>1219</v>
      </c>
      <c r="I671" s="2" t="s">
        <v>895</v>
      </c>
      <c r="J671" s="2" t="s">
        <v>1850</v>
      </c>
      <c r="K671" s="2" t="s">
        <v>1787</v>
      </c>
      <c r="L671" s="2" t="s">
        <v>1788</v>
      </c>
      <c r="M671" s="6" t="n">
        <v>44892</v>
      </c>
      <c r="N671" s="2" t="s">
        <v>1775</v>
      </c>
      <c r="P671" s="2" t="s">
        <v>1776</v>
      </c>
    </row>
    <row r="672" customFormat="false" ht="18.7" hidden="false" customHeight="true" outlineLevel="0" collapsed="false">
      <c r="A672" s="1" t="n">
        <v>671</v>
      </c>
      <c r="B672" s="2" t="s">
        <v>2819</v>
      </c>
      <c r="C672" s="6" t="n">
        <v>45258</v>
      </c>
      <c r="D672" s="1" t="n">
        <v>2023</v>
      </c>
      <c r="E672" s="2" t="s">
        <v>1217</v>
      </c>
      <c r="F672" s="6" t="n">
        <v>37275</v>
      </c>
      <c r="G672" s="1" t="n">
        <v>413</v>
      </c>
      <c r="H672" s="2" t="s">
        <v>1219</v>
      </c>
      <c r="J672" s="2" t="s">
        <v>1757</v>
      </c>
      <c r="K672" s="2" t="s">
        <v>2589</v>
      </c>
      <c r="L672" s="2" t="s">
        <v>2590</v>
      </c>
      <c r="M672" s="6" t="n">
        <v>45255</v>
      </c>
      <c r="N672" s="2" t="s">
        <v>1775</v>
      </c>
      <c r="P672" s="2" t="s">
        <v>1904</v>
      </c>
    </row>
    <row r="673" customFormat="false" ht="18.7" hidden="false" customHeight="true" outlineLevel="0" collapsed="false">
      <c r="A673" s="1" t="n">
        <v>672</v>
      </c>
      <c r="B673" s="2" t="s">
        <v>1216</v>
      </c>
      <c r="C673" s="6" t="n">
        <v>45590</v>
      </c>
      <c r="D673" s="1" t="n">
        <v>2024</v>
      </c>
      <c r="E673" s="2" t="s">
        <v>1217</v>
      </c>
      <c r="F673" s="6" t="n">
        <v>37275</v>
      </c>
      <c r="G673" s="1" t="n">
        <v>413</v>
      </c>
      <c r="H673" s="2" t="s">
        <v>1219</v>
      </c>
      <c r="I673" s="2" t="s">
        <v>927</v>
      </c>
      <c r="J673" s="2" t="s">
        <v>1823</v>
      </c>
      <c r="K673" s="2" t="s">
        <v>2820</v>
      </c>
      <c r="L673" s="2" t="s">
        <v>2821</v>
      </c>
      <c r="M673" s="6" t="n">
        <v>45344</v>
      </c>
      <c r="O673" s="2" t="s">
        <v>1749</v>
      </c>
      <c r="Q673" s="2" t="s">
        <v>2822</v>
      </c>
      <c r="R673" s="6" t="n">
        <v>45344</v>
      </c>
      <c r="S673" s="2" t="s">
        <v>1749</v>
      </c>
    </row>
    <row r="674" customFormat="false" ht="18.7" hidden="false" customHeight="true" outlineLevel="0" collapsed="false">
      <c r="A674" s="1" t="n">
        <v>673</v>
      </c>
      <c r="B674" s="2" t="s">
        <v>2823</v>
      </c>
      <c r="C674" s="6" t="n">
        <v>44676</v>
      </c>
      <c r="D674" s="1" t="n">
        <v>2022</v>
      </c>
      <c r="E674" s="2" t="s">
        <v>2824</v>
      </c>
      <c r="F674" s="6" t="n">
        <v>31439</v>
      </c>
      <c r="G674" s="1" t="n">
        <v>415</v>
      </c>
      <c r="H674" s="2" t="s">
        <v>2825</v>
      </c>
      <c r="I674" s="2" t="s">
        <v>1944</v>
      </c>
      <c r="J674" s="2" t="s">
        <v>1757</v>
      </c>
      <c r="K674" s="2" t="s">
        <v>1778</v>
      </c>
      <c r="L674" s="2" t="s">
        <v>1779</v>
      </c>
      <c r="M674" s="6" t="n">
        <v>44676</v>
      </c>
      <c r="N674" s="2" t="s">
        <v>1775</v>
      </c>
      <c r="P674" s="2" t="s">
        <v>1904</v>
      </c>
    </row>
    <row r="675" customFormat="false" ht="18.7" hidden="false" customHeight="true" outlineLevel="0" collapsed="false">
      <c r="A675" s="1" t="n">
        <v>674</v>
      </c>
      <c r="B675" s="2" t="s">
        <v>2826</v>
      </c>
      <c r="C675" s="6" t="n">
        <v>44734</v>
      </c>
      <c r="D675" s="1" t="n">
        <v>2022</v>
      </c>
      <c r="E675" s="2" t="s">
        <v>2824</v>
      </c>
      <c r="F675" s="6" t="n">
        <v>31439</v>
      </c>
      <c r="G675" s="1" t="n">
        <v>415</v>
      </c>
      <c r="H675" s="2" t="s">
        <v>2825</v>
      </c>
      <c r="I675" s="2" t="s">
        <v>1944</v>
      </c>
      <c r="J675" s="2" t="s">
        <v>1757</v>
      </c>
      <c r="K675" s="2" t="s">
        <v>1778</v>
      </c>
      <c r="L675" s="2" t="s">
        <v>1779</v>
      </c>
      <c r="M675" s="6" t="n">
        <v>44734</v>
      </c>
      <c r="N675" s="2" t="s">
        <v>1758</v>
      </c>
      <c r="O675" s="2" t="s">
        <v>1766</v>
      </c>
    </row>
    <row r="676" customFormat="false" ht="18.7" hidden="false" customHeight="true" outlineLevel="0" collapsed="false">
      <c r="A676" s="1" t="n">
        <v>675</v>
      </c>
      <c r="B676" s="2" t="s">
        <v>2827</v>
      </c>
      <c r="C676" s="6" t="n">
        <v>45140</v>
      </c>
      <c r="D676" s="1" t="n">
        <v>2023</v>
      </c>
      <c r="E676" s="2" t="s">
        <v>2828</v>
      </c>
      <c r="F676" s="6" t="n">
        <v>31439</v>
      </c>
      <c r="G676" s="1" t="n">
        <v>415</v>
      </c>
      <c r="H676" s="2" t="s">
        <v>2825</v>
      </c>
      <c r="I676" s="2" t="s">
        <v>2112</v>
      </c>
      <c r="J676" s="2" t="s">
        <v>1757</v>
      </c>
      <c r="K676" s="2" t="s">
        <v>1754</v>
      </c>
      <c r="L676" s="2" t="s">
        <v>1750</v>
      </c>
      <c r="M676" s="6" t="n">
        <v>45138</v>
      </c>
      <c r="N676" s="2" t="s">
        <v>1890</v>
      </c>
      <c r="O676" s="2" t="s">
        <v>1749</v>
      </c>
    </row>
    <row r="677" customFormat="false" ht="18.7" hidden="false" customHeight="true" outlineLevel="0" collapsed="false">
      <c r="A677" s="1" t="n">
        <v>676</v>
      </c>
      <c r="B677" s="2" t="s">
        <v>2829</v>
      </c>
      <c r="C677" s="6" t="n">
        <v>44258</v>
      </c>
      <c r="D677" s="1" t="n">
        <v>2021</v>
      </c>
      <c r="E677" s="2" t="s">
        <v>2830</v>
      </c>
      <c r="F677" s="6" t="n">
        <v>30372</v>
      </c>
      <c r="G677" s="1" t="n">
        <v>419</v>
      </c>
      <c r="H677" s="2" t="s">
        <v>2831</v>
      </c>
      <c r="I677" s="2" t="s">
        <v>1222</v>
      </c>
      <c r="J677" s="2" t="s">
        <v>1850</v>
      </c>
      <c r="K677" s="2" t="s">
        <v>1778</v>
      </c>
      <c r="L677" s="2" t="s">
        <v>1779</v>
      </c>
      <c r="M677" s="6" t="n">
        <v>44258</v>
      </c>
      <c r="N677" s="2" t="s">
        <v>1775</v>
      </c>
      <c r="P677" s="2" t="s">
        <v>1904</v>
      </c>
    </row>
    <row r="678" customFormat="false" ht="18.7" hidden="false" customHeight="true" outlineLevel="0" collapsed="false">
      <c r="A678" s="1" t="n">
        <v>677</v>
      </c>
      <c r="B678" s="2" t="s">
        <v>2832</v>
      </c>
      <c r="C678" s="6" t="n">
        <v>44440</v>
      </c>
      <c r="D678" s="1" t="n">
        <v>2021</v>
      </c>
      <c r="E678" s="2" t="s">
        <v>2830</v>
      </c>
      <c r="F678" s="6" t="n">
        <v>30372</v>
      </c>
      <c r="G678" s="1" t="n">
        <v>419</v>
      </c>
      <c r="H678" s="2" t="s">
        <v>2831</v>
      </c>
      <c r="I678" s="2" t="s">
        <v>1222</v>
      </c>
      <c r="J678" s="2" t="s">
        <v>1757</v>
      </c>
      <c r="K678" s="2" t="s">
        <v>1778</v>
      </c>
      <c r="L678" s="2" t="s">
        <v>1779</v>
      </c>
      <c r="M678" s="6" t="n">
        <v>44439</v>
      </c>
      <c r="N678" s="2" t="s">
        <v>1758</v>
      </c>
      <c r="O678" s="2" t="s">
        <v>1766</v>
      </c>
      <c r="Q678" s="2" t="s">
        <v>1765</v>
      </c>
      <c r="R678" s="6" t="n">
        <v>44439</v>
      </c>
      <c r="S678" s="2" t="s">
        <v>1766</v>
      </c>
    </row>
    <row r="679" customFormat="false" ht="18.7" hidden="false" customHeight="true" outlineLevel="0" collapsed="false">
      <c r="A679" s="1" t="n">
        <v>678</v>
      </c>
      <c r="B679" s="2" t="s">
        <v>2833</v>
      </c>
      <c r="C679" s="6" t="n">
        <v>45464</v>
      </c>
      <c r="D679" s="1" t="n">
        <v>2024</v>
      </c>
      <c r="E679" s="2" t="s">
        <v>2830</v>
      </c>
      <c r="F679" s="6" t="n">
        <v>30372</v>
      </c>
      <c r="G679" s="1" t="n">
        <v>419</v>
      </c>
      <c r="H679" s="2" t="s">
        <v>2831</v>
      </c>
      <c r="I679" s="2" t="s">
        <v>1222</v>
      </c>
      <c r="J679" s="2" t="s">
        <v>1850</v>
      </c>
      <c r="K679" s="2" t="s">
        <v>1759</v>
      </c>
      <c r="L679" s="2" t="s">
        <v>1750</v>
      </c>
      <c r="M679" s="6" t="n">
        <v>45463</v>
      </c>
      <c r="N679" s="2" t="s">
        <v>2375</v>
      </c>
      <c r="O679" s="2" t="s">
        <v>1749</v>
      </c>
      <c r="Q679" s="2" t="s">
        <v>1750</v>
      </c>
      <c r="R679" s="6" t="n">
        <v>45463</v>
      </c>
      <c r="S679" s="2" t="s">
        <v>1784</v>
      </c>
    </row>
    <row r="680" customFormat="false" ht="18.7" hidden="false" customHeight="true" outlineLevel="0" collapsed="false">
      <c r="A680" s="1" t="n">
        <v>679</v>
      </c>
      <c r="B680" s="2" t="s">
        <v>2834</v>
      </c>
      <c r="C680" s="6" t="n">
        <v>44188</v>
      </c>
      <c r="D680" s="1" t="n">
        <v>2020</v>
      </c>
      <c r="E680" s="2" t="s">
        <v>2835</v>
      </c>
      <c r="F680" s="6" t="n">
        <v>36641</v>
      </c>
      <c r="G680" s="1" t="n">
        <v>421</v>
      </c>
      <c r="H680" s="2" t="s">
        <v>2836</v>
      </c>
      <c r="I680" s="2" t="s">
        <v>964</v>
      </c>
      <c r="J680" s="2" t="s">
        <v>1746</v>
      </c>
      <c r="K680" s="2" t="s">
        <v>1754</v>
      </c>
      <c r="L680" s="2" t="s">
        <v>1750</v>
      </c>
      <c r="M680" s="6" t="n">
        <v>44135</v>
      </c>
      <c r="N680" s="2" t="s">
        <v>1906</v>
      </c>
      <c r="O680" s="2" t="s">
        <v>1749</v>
      </c>
    </row>
    <row r="681" customFormat="false" ht="18.7" hidden="false" customHeight="true" outlineLevel="0" collapsed="false">
      <c r="A681" s="1" t="n">
        <v>680</v>
      </c>
      <c r="B681" s="2" t="s">
        <v>2837</v>
      </c>
      <c r="C681" s="6" t="n">
        <v>45099</v>
      </c>
      <c r="D681" s="1" t="n">
        <v>2023</v>
      </c>
      <c r="E681" s="2" t="s">
        <v>2835</v>
      </c>
      <c r="F681" s="6" t="n">
        <v>36641</v>
      </c>
      <c r="G681" s="1" t="n">
        <v>421</v>
      </c>
      <c r="H681" s="2" t="s">
        <v>2836</v>
      </c>
      <c r="I681" s="2" t="s">
        <v>1148</v>
      </c>
      <c r="J681" s="2" t="s">
        <v>1850</v>
      </c>
      <c r="K681" s="2" t="s">
        <v>1830</v>
      </c>
      <c r="L681" s="2" t="n">
        <v>223.235</v>
      </c>
      <c r="M681" s="6" t="n">
        <v>45098</v>
      </c>
      <c r="N681" s="2" t="s">
        <v>1758</v>
      </c>
      <c r="O681" s="2" t="s">
        <v>1766</v>
      </c>
      <c r="Q681" s="2" t="s">
        <v>1765</v>
      </c>
      <c r="R681" s="6" t="n">
        <v>45098</v>
      </c>
    </row>
    <row r="682" customFormat="false" ht="18.7" hidden="false" customHeight="true" outlineLevel="0" collapsed="false">
      <c r="A682" s="1" t="n">
        <v>681</v>
      </c>
      <c r="B682" s="2" t="s">
        <v>2838</v>
      </c>
      <c r="C682" s="6" t="n">
        <v>45418</v>
      </c>
      <c r="D682" s="1" t="n">
        <v>2024</v>
      </c>
      <c r="E682" s="2" t="s">
        <v>2835</v>
      </c>
      <c r="F682" s="6" t="n">
        <v>36641</v>
      </c>
      <c r="G682" s="1" t="n">
        <v>421</v>
      </c>
      <c r="H682" s="2" t="s">
        <v>2836</v>
      </c>
      <c r="I682" s="2" t="s">
        <v>964</v>
      </c>
      <c r="J682" s="2" t="s">
        <v>1746</v>
      </c>
      <c r="K682" s="2" t="s">
        <v>1778</v>
      </c>
      <c r="L682" s="2" t="s">
        <v>1779</v>
      </c>
      <c r="M682" s="6" t="n">
        <v>45418</v>
      </c>
      <c r="O682" s="2" t="s">
        <v>1766</v>
      </c>
    </row>
    <row r="683" customFormat="false" ht="18.7" hidden="false" customHeight="true" outlineLevel="0" collapsed="false">
      <c r="A683" s="1" t="n">
        <v>682</v>
      </c>
      <c r="B683" s="2" t="s">
        <v>2839</v>
      </c>
      <c r="C683" s="6" t="n">
        <v>43734</v>
      </c>
      <c r="D683" s="1" t="n">
        <v>2019</v>
      </c>
      <c r="E683" s="2" t="s">
        <v>2840</v>
      </c>
      <c r="F683" s="6" t="n">
        <v>34131</v>
      </c>
      <c r="G683" s="1" t="n">
        <v>424</v>
      </c>
      <c r="H683" s="2" t="s">
        <v>2841</v>
      </c>
      <c r="I683" s="2" t="s">
        <v>917</v>
      </c>
      <c r="J683" s="2" t="s">
        <v>1757</v>
      </c>
      <c r="K683" s="2" t="s">
        <v>2009</v>
      </c>
      <c r="L683" s="2" t="s">
        <v>1988</v>
      </c>
      <c r="M683" s="6" t="n">
        <v>43734</v>
      </c>
      <c r="N683" s="2" t="s">
        <v>1758</v>
      </c>
      <c r="O683" s="2" t="s">
        <v>1766</v>
      </c>
    </row>
    <row r="684" customFormat="false" ht="18.7" hidden="false" customHeight="true" outlineLevel="0" collapsed="false">
      <c r="A684" s="1" t="n">
        <v>683</v>
      </c>
      <c r="B684" s="2" t="s">
        <v>2842</v>
      </c>
      <c r="C684" s="6" t="n">
        <v>44083</v>
      </c>
      <c r="D684" s="1" t="n">
        <v>2020</v>
      </c>
      <c r="E684" s="2" t="s">
        <v>2840</v>
      </c>
      <c r="F684" s="6" t="n">
        <v>34131</v>
      </c>
      <c r="G684" s="1" t="n">
        <v>424</v>
      </c>
      <c r="H684" s="2" t="s">
        <v>2841</v>
      </c>
      <c r="I684" s="2" t="s">
        <v>917</v>
      </c>
      <c r="J684" s="2" t="s">
        <v>1757</v>
      </c>
      <c r="K684" s="2" t="s">
        <v>1953</v>
      </c>
      <c r="L684" s="2" t="s">
        <v>1779</v>
      </c>
      <c r="M684" s="6" t="n">
        <v>43903</v>
      </c>
      <c r="N684" s="2" t="s">
        <v>1758</v>
      </c>
      <c r="O684" s="2" t="s">
        <v>1766</v>
      </c>
    </row>
    <row r="685" customFormat="false" ht="18.7" hidden="false" customHeight="true" outlineLevel="0" collapsed="false">
      <c r="A685" s="1" t="n">
        <v>684</v>
      </c>
      <c r="B685" s="2" t="s">
        <v>2843</v>
      </c>
      <c r="C685" s="6" t="n">
        <v>44915</v>
      </c>
      <c r="D685" s="1" t="n">
        <v>2022</v>
      </c>
      <c r="E685" s="2" t="s">
        <v>2840</v>
      </c>
      <c r="F685" s="6" t="n">
        <v>34131</v>
      </c>
      <c r="G685" s="1" t="n">
        <v>424</v>
      </c>
      <c r="H685" s="2" t="s">
        <v>2841</v>
      </c>
      <c r="I685" s="2" t="s">
        <v>917</v>
      </c>
      <c r="J685" s="2" t="s">
        <v>1850</v>
      </c>
      <c r="K685" s="2" t="s">
        <v>1798</v>
      </c>
      <c r="L685" s="2" t="n">
        <v>609.24</v>
      </c>
      <c r="M685" s="6" t="n">
        <v>44799</v>
      </c>
      <c r="N685" s="2" t="s">
        <v>1758</v>
      </c>
      <c r="O685" s="2" t="s">
        <v>1749</v>
      </c>
      <c r="Q685" s="2" t="s">
        <v>1779</v>
      </c>
      <c r="R685" s="6" t="n">
        <v>44799</v>
      </c>
    </row>
    <row r="686" customFormat="false" ht="18.7" hidden="false" customHeight="true" outlineLevel="0" collapsed="false">
      <c r="A686" s="1" t="n">
        <v>685</v>
      </c>
      <c r="B686" s="2" t="s">
        <v>1288</v>
      </c>
      <c r="C686" s="6" t="n">
        <v>45623</v>
      </c>
      <c r="D686" s="1" t="n">
        <v>2024</v>
      </c>
      <c r="E686" s="2" t="s">
        <v>1289</v>
      </c>
      <c r="F686" s="6" t="n">
        <v>34508</v>
      </c>
      <c r="G686" s="1" t="n">
        <v>425</v>
      </c>
      <c r="H686" s="2" t="s">
        <v>1290</v>
      </c>
      <c r="I686" s="2" t="s">
        <v>1020</v>
      </c>
      <c r="J686" s="2" t="s">
        <v>1823</v>
      </c>
      <c r="K686" s="2" t="s">
        <v>1825</v>
      </c>
      <c r="L686" s="2" t="s">
        <v>1826</v>
      </c>
      <c r="M686" s="6" t="n">
        <v>45619</v>
      </c>
      <c r="O686" s="2" t="s">
        <v>1749</v>
      </c>
      <c r="Q686" s="2" t="s">
        <v>1768</v>
      </c>
      <c r="R686" s="6" t="n">
        <v>45619</v>
      </c>
      <c r="S686" s="2" t="s">
        <v>1749</v>
      </c>
    </row>
    <row r="687" customFormat="false" ht="18.7" hidden="false" customHeight="true" outlineLevel="0" collapsed="false">
      <c r="A687" s="1" t="n">
        <v>686</v>
      </c>
      <c r="B687" s="2" t="s">
        <v>1623</v>
      </c>
      <c r="C687" s="6" t="n">
        <v>45751</v>
      </c>
      <c r="D687" s="1" t="n">
        <v>2025</v>
      </c>
      <c r="E687" s="2" t="s">
        <v>1289</v>
      </c>
      <c r="F687" s="6" t="n">
        <v>34508</v>
      </c>
      <c r="G687" s="1" t="n">
        <v>425</v>
      </c>
      <c r="H687" s="2" t="s">
        <v>1290</v>
      </c>
      <c r="I687" s="2" t="s">
        <v>1020</v>
      </c>
      <c r="J687" s="2" t="s">
        <v>1823</v>
      </c>
      <c r="K687" s="2" t="s">
        <v>2844</v>
      </c>
      <c r="L687" s="2" t="s">
        <v>2845</v>
      </c>
      <c r="M687" s="6" t="n">
        <v>45558</v>
      </c>
      <c r="O687" s="2" t="s">
        <v>1749</v>
      </c>
      <c r="Q687" s="2" t="s">
        <v>1768</v>
      </c>
      <c r="R687" s="6" t="n">
        <v>45558</v>
      </c>
      <c r="S687" s="2" t="s">
        <v>1749</v>
      </c>
      <c r="T687" s="2" t="s">
        <v>1826</v>
      </c>
      <c r="U687" s="6" t="n">
        <v>45558</v>
      </c>
      <c r="V687" s="2" t="s">
        <v>1749</v>
      </c>
      <c r="W687" s="2" t="s">
        <v>1779</v>
      </c>
      <c r="X687" s="6" t="n">
        <v>45558</v>
      </c>
      <c r="Y687" s="2" t="s">
        <v>1766</v>
      </c>
    </row>
    <row r="688" customFormat="false" ht="18.7" hidden="false" customHeight="true" outlineLevel="0" collapsed="false">
      <c r="A688" s="1" t="n">
        <v>687</v>
      </c>
      <c r="B688" s="2" t="s">
        <v>1625</v>
      </c>
      <c r="C688" s="6" t="n">
        <v>45754</v>
      </c>
      <c r="D688" s="1" t="n">
        <v>2025</v>
      </c>
      <c r="E688" s="2" t="s">
        <v>1289</v>
      </c>
      <c r="F688" s="6" t="n">
        <v>34508</v>
      </c>
      <c r="G688" s="1" t="n">
        <v>425</v>
      </c>
      <c r="H688" s="2" t="s">
        <v>1290</v>
      </c>
      <c r="I688" s="2" t="s">
        <v>1020</v>
      </c>
      <c r="J688" s="2" t="s">
        <v>1823</v>
      </c>
      <c r="K688" s="2" t="s">
        <v>2844</v>
      </c>
      <c r="L688" s="2" t="s">
        <v>2845</v>
      </c>
      <c r="M688" s="6" t="n">
        <v>45615</v>
      </c>
      <c r="O688" s="2" t="s">
        <v>1749</v>
      </c>
      <c r="Q688" s="2" t="s">
        <v>1768</v>
      </c>
      <c r="R688" s="6" t="n">
        <v>45615</v>
      </c>
      <c r="S688" s="2" t="s">
        <v>1749</v>
      </c>
      <c r="T688" s="2" t="s">
        <v>1826</v>
      </c>
      <c r="U688" s="6" t="n">
        <v>45615</v>
      </c>
      <c r="V688" s="2" t="s">
        <v>1749</v>
      </c>
      <c r="W688" s="2" t="s">
        <v>1779</v>
      </c>
      <c r="X688" s="6" t="n">
        <v>45615</v>
      </c>
      <c r="Y688" s="2" t="s">
        <v>1766</v>
      </c>
    </row>
    <row r="689" customFormat="false" ht="18.7" hidden="false" customHeight="true" outlineLevel="0" collapsed="false">
      <c r="A689" s="1" t="n">
        <v>688</v>
      </c>
      <c r="B689" s="2" t="s">
        <v>2846</v>
      </c>
      <c r="C689" s="6" t="n">
        <v>44141</v>
      </c>
      <c r="D689" s="1" t="n">
        <v>2020</v>
      </c>
      <c r="E689" s="2" t="s">
        <v>1128</v>
      </c>
      <c r="F689" s="6" t="n">
        <v>35796</v>
      </c>
      <c r="G689" s="1" t="n">
        <v>426</v>
      </c>
      <c r="H689" s="2" t="s">
        <v>1130</v>
      </c>
      <c r="I689" s="2" t="s">
        <v>1454</v>
      </c>
      <c r="J689" s="2" t="s">
        <v>1850</v>
      </c>
      <c r="K689" s="2" t="s">
        <v>2630</v>
      </c>
      <c r="L689" s="2" t="s">
        <v>2631</v>
      </c>
      <c r="M689" s="6" t="n">
        <v>44131</v>
      </c>
      <c r="N689" s="2" t="s">
        <v>1775</v>
      </c>
      <c r="P689" s="2" t="s">
        <v>1776</v>
      </c>
    </row>
    <row r="690" customFormat="false" ht="18.7" hidden="false" customHeight="true" outlineLevel="0" collapsed="false">
      <c r="A690" s="1" t="n">
        <v>689</v>
      </c>
      <c r="B690" s="2" t="s">
        <v>2847</v>
      </c>
      <c r="C690" s="6" t="n">
        <v>45138</v>
      </c>
      <c r="D690" s="1" t="n">
        <v>2023</v>
      </c>
      <c r="E690" s="2" t="s">
        <v>1128</v>
      </c>
      <c r="F690" s="6" t="n">
        <v>35796</v>
      </c>
      <c r="G690" s="1" t="n">
        <v>426</v>
      </c>
      <c r="H690" s="2" t="s">
        <v>1130</v>
      </c>
      <c r="I690" s="2" t="s">
        <v>2195</v>
      </c>
      <c r="J690" s="2" t="s">
        <v>1850</v>
      </c>
      <c r="K690" s="2" t="s">
        <v>1920</v>
      </c>
      <c r="L690" s="2" t="s">
        <v>1921</v>
      </c>
      <c r="M690" s="6" t="n">
        <v>45137</v>
      </c>
      <c r="N690" s="2" t="s">
        <v>1758</v>
      </c>
      <c r="O690" s="2" t="s">
        <v>1749</v>
      </c>
      <c r="Q690" s="2" t="s">
        <v>2070</v>
      </c>
      <c r="R690" s="6" t="n">
        <v>45137</v>
      </c>
    </row>
    <row r="691" customFormat="false" ht="18.7" hidden="false" customHeight="true" outlineLevel="0" collapsed="false">
      <c r="A691" s="1" t="n">
        <v>690</v>
      </c>
      <c r="B691" s="2" t="s">
        <v>1127</v>
      </c>
      <c r="C691" s="6" t="n">
        <v>45622</v>
      </c>
      <c r="D691" s="1" t="n">
        <v>2024</v>
      </c>
      <c r="E691" s="2" t="s">
        <v>1128</v>
      </c>
      <c r="F691" s="6" t="n">
        <v>35796</v>
      </c>
      <c r="G691" s="1" t="n">
        <v>426</v>
      </c>
      <c r="H691" s="2" t="s">
        <v>1130</v>
      </c>
      <c r="I691" s="2" t="s">
        <v>927</v>
      </c>
      <c r="J691" s="2" t="s">
        <v>1823</v>
      </c>
      <c r="K691" s="2" t="s">
        <v>1759</v>
      </c>
      <c r="L691" s="2" t="s">
        <v>1750</v>
      </c>
      <c r="M691" s="6" t="n">
        <v>45621</v>
      </c>
      <c r="O691" s="2" t="s">
        <v>1749</v>
      </c>
      <c r="Q691" s="2" t="s">
        <v>2247</v>
      </c>
      <c r="R691" s="6" t="n">
        <v>45621</v>
      </c>
      <c r="S691" s="2" t="s">
        <v>1784</v>
      </c>
      <c r="T691" s="2" t="s">
        <v>1783</v>
      </c>
      <c r="U691" s="6" t="n">
        <v>45621</v>
      </c>
      <c r="V691" s="2" t="s">
        <v>1784</v>
      </c>
    </row>
    <row r="692" customFormat="false" ht="18.7" hidden="false" customHeight="true" outlineLevel="0" collapsed="false">
      <c r="A692" s="1" t="n">
        <v>691</v>
      </c>
      <c r="B692" s="2" t="s">
        <v>2848</v>
      </c>
      <c r="C692" s="6" t="n">
        <v>45434</v>
      </c>
      <c r="D692" s="1" t="n">
        <v>2024</v>
      </c>
      <c r="E692" s="2" t="s">
        <v>2849</v>
      </c>
      <c r="F692" s="6" t="n">
        <v>24099</v>
      </c>
      <c r="G692" s="1" t="n">
        <v>432</v>
      </c>
      <c r="H692" s="2" t="s">
        <v>2850</v>
      </c>
      <c r="I692" s="2" t="s">
        <v>950</v>
      </c>
      <c r="J692" s="2" t="s">
        <v>1757</v>
      </c>
      <c r="K692" s="2" t="s">
        <v>1759</v>
      </c>
      <c r="L692" s="2" t="s">
        <v>1750</v>
      </c>
      <c r="M692" s="6" t="n">
        <v>45426</v>
      </c>
      <c r="N692" s="2" t="s">
        <v>1758</v>
      </c>
      <c r="O692" s="2" t="s">
        <v>1749</v>
      </c>
      <c r="Q692" s="2" t="s">
        <v>1750</v>
      </c>
      <c r="R692" s="6" t="n">
        <v>45426</v>
      </c>
      <c r="S692" s="2" t="s">
        <v>1749</v>
      </c>
    </row>
    <row r="693" customFormat="false" ht="18.7" hidden="false" customHeight="true" outlineLevel="0" collapsed="false">
      <c r="A693" s="1" t="n">
        <v>692</v>
      </c>
      <c r="B693" s="2" t="s">
        <v>2851</v>
      </c>
      <c r="C693" s="6" t="n">
        <v>45610</v>
      </c>
      <c r="D693" s="1" t="n">
        <v>2024</v>
      </c>
      <c r="E693" s="2" t="s">
        <v>2849</v>
      </c>
      <c r="F693" s="6" t="n">
        <v>24099</v>
      </c>
      <c r="G693" s="1" t="n">
        <v>432</v>
      </c>
      <c r="H693" s="2" t="s">
        <v>2850</v>
      </c>
      <c r="J693" s="2" t="s">
        <v>1746</v>
      </c>
      <c r="K693" s="2" t="s">
        <v>1764</v>
      </c>
      <c r="L693" s="2" t="s">
        <v>1765</v>
      </c>
      <c r="M693" s="6" t="n">
        <v>45610</v>
      </c>
      <c r="O693" s="2" t="s">
        <v>1766</v>
      </c>
    </row>
    <row r="694" customFormat="false" ht="18.7" hidden="false" customHeight="true" outlineLevel="0" collapsed="false">
      <c r="A694" s="1" t="n">
        <v>693</v>
      </c>
      <c r="B694" s="2" t="s">
        <v>2852</v>
      </c>
      <c r="C694" s="6" t="n">
        <v>45669</v>
      </c>
      <c r="D694" s="1" t="n">
        <v>2025</v>
      </c>
      <c r="E694" s="2" t="s">
        <v>2849</v>
      </c>
      <c r="F694" s="6" t="n">
        <v>24099</v>
      </c>
      <c r="G694" s="1" t="n">
        <v>432</v>
      </c>
      <c r="H694" s="2" t="s">
        <v>2850</v>
      </c>
      <c r="J694" s="2" t="s">
        <v>1746</v>
      </c>
      <c r="K694" s="2" t="s">
        <v>2009</v>
      </c>
      <c r="L694" s="2" t="s">
        <v>1988</v>
      </c>
      <c r="M694" s="6" t="n">
        <v>45669</v>
      </c>
      <c r="O694" s="2" t="s">
        <v>1766</v>
      </c>
    </row>
    <row r="695" customFormat="false" ht="18.7" hidden="false" customHeight="true" outlineLevel="0" collapsed="false">
      <c r="A695" s="1" t="n">
        <v>694</v>
      </c>
      <c r="B695" s="2" t="s">
        <v>2853</v>
      </c>
      <c r="C695" s="6" t="n">
        <v>44508</v>
      </c>
      <c r="D695" s="1" t="n">
        <v>2021</v>
      </c>
      <c r="E695" s="2" t="s">
        <v>2854</v>
      </c>
      <c r="F695" s="6" t="n">
        <v>37582</v>
      </c>
      <c r="G695" s="1" t="n">
        <v>434</v>
      </c>
      <c r="H695" s="2" t="s">
        <v>2855</v>
      </c>
      <c r="I695" s="2" t="s">
        <v>1454</v>
      </c>
      <c r="J695" s="2" t="s">
        <v>1850</v>
      </c>
      <c r="K695" s="2" t="s">
        <v>2856</v>
      </c>
      <c r="L695" s="2" t="s">
        <v>2857</v>
      </c>
      <c r="M695" s="6" t="n">
        <v>44506</v>
      </c>
      <c r="N695" s="2" t="s">
        <v>1775</v>
      </c>
      <c r="P695" s="2" t="s">
        <v>1776</v>
      </c>
    </row>
    <row r="696" customFormat="false" ht="18.7" hidden="false" customHeight="true" outlineLevel="0" collapsed="false">
      <c r="A696" s="1" t="n">
        <v>695</v>
      </c>
      <c r="B696" s="2" t="s">
        <v>2858</v>
      </c>
      <c r="C696" s="6" t="n">
        <v>45029</v>
      </c>
      <c r="D696" s="1" t="n">
        <v>2023</v>
      </c>
      <c r="E696" s="2" t="s">
        <v>2859</v>
      </c>
      <c r="F696" s="6" t="n">
        <v>37582</v>
      </c>
      <c r="G696" s="1" t="n">
        <v>434</v>
      </c>
      <c r="H696" s="2" t="s">
        <v>2855</v>
      </c>
      <c r="J696" s="2" t="s">
        <v>1757</v>
      </c>
      <c r="K696" s="2" t="s">
        <v>1754</v>
      </c>
      <c r="L696" s="2" t="s">
        <v>1750</v>
      </c>
      <c r="M696" s="6" t="n">
        <v>44844</v>
      </c>
      <c r="N696" s="2" t="s">
        <v>1890</v>
      </c>
      <c r="O696" s="2" t="s">
        <v>1784</v>
      </c>
    </row>
    <row r="697" customFormat="false" ht="18.7" hidden="false" customHeight="true" outlineLevel="0" collapsed="false">
      <c r="A697" s="1" t="n">
        <v>696</v>
      </c>
      <c r="B697" s="2" t="s">
        <v>2860</v>
      </c>
      <c r="C697" s="6" t="n">
        <v>45491</v>
      </c>
      <c r="D697" s="1" t="n">
        <v>2024</v>
      </c>
      <c r="E697" s="2" t="s">
        <v>2854</v>
      </c>
      <c r="F697" s="6" t="n">
        <v>37582</v>
      </c>
      <c r="G697" s="1" t="n">
        <v>434</v>
      </c>
      <c r="H697" s="2" t="s">
        <v>2855</v>
      </c>
      <c r="I697" s="2" t="s">
        <v>917</v>
      </c>
      <c r="J697" s="2" t="s">
        <v>1850</v>
      </c>
      <c r="K697" s="2" t="s">
        <v>2082</v>
      </c>
      <c r="L697" s="2" t="s">
        <v>2083</v>
      </c>
      <c r="M697" s="6" t="n">
        <v>45490</v>
      </c>
      <c r="N697" s="2" t="s">
        <v>1758</v>
      </c>
      <c r="O697" s="2" t="s">
        <v>1749</v>
      </c>
      <c r="Q697" s="2" t="s">
        <v>2083</v>
      </c>
      <c r="R697" s="6" t="n">
        <v>45490</v>
      </c>
      <c r="S697" s="2" t="s">
        <v>1749</v>
      </c>
      <c r="T697" s="2" t="s">
        <v>2083</v>
      </c>
      <c r="U697" s="6" t="n">
        <v>45490</v>
      </c>
      <c r="V697" s="2" t="s">
        <v>1749</v>
      </c>
      <c r="W697" s="2" t="s">
        <v>2083</v>
      </c>
      <c r="X697" s="6" t="n">
        <v>45490</v>
      </c>
    </row>
    <row r="698" customFormat="false" ht="18.7" hidden="false" customHeight="true" outlineLevel="0" collapsed="false">
      <c r="A698" s="1" t="n">
        <v>697</v>
      </c>
      <c r="B698" s="2" t="s">
        <v>2861</v>
      </c>
      <c r="C698" s="6" t="n">
        <v>43196</v>
      </c>
      <c r="D698" s="1" t="n">
        <v>2018</v>
      </c>
      <c r="E698" s="2" t="s">
        <v>2862</v>
      </c>
      <c r="F698" s="6" t="n">
        <v>31446</v>
      </c>
      <c r="G698" s="1" t="n">
        <v>439</v>
      </c>
      <c r="H698" s="2" t="s">
        <v>2863</v>
      </c>
      <c r="I698" s="2" t="s">
        <v>2233</v>
      </c>
      <c r="J698" s="2" t="s">
        <v>1757</v>
      </c>
      <c r="K698" s="2" t="s">
        <v>2069</v>
      </c>
      <c r="L698" s="2" t="s">
        <v>2070</v>
      </c>
      <c r="M698" s="6" t="n">
        <v>43194</v>
      </c>
      <c r="N698" s="2" t="s">
        <v>1775</v>
      </c>
      <c r="P698" s="2" t="s">
        <v>1776</v>
      </c>
    </row>
    <row r="699" customFormat="false" ht="18.7" hidden="false" customHeight="true" outlineLevel="0" collapsed="false">
      <c r="A699" s="1" t="n">
        <v>698</v>
      </c>
      <c r="B699" s="2" t="s">
        <v>2864</v>
      </c>
      <c r="C699" s="6" t="n">
        <v>44685</v>
      </c>
      <c r="D699" s="1" t="n">
        <v>2022</v>
      </c>
      <c r="E699" s="2" t="s">
        <v>2862</v>
      </c>
      <c r="F699" s="6" t="n">
        <v>31446</v>
      </c>
      <c r="G699" s="1" t="n">
        <v>439</v>
      </c>
      <c r="H699" s="2" t="s">
        <v>2863</v>
      </c>
      <c r="J699" s="2" t="s">
        <v>1757</v>
      </c>
      <c r="K699" s="2" t="s">
        <v>2865</v>
      </c>
      <c r="L699" s="2" t="s">
        <v>2244</v>
      </c>
      <c r="M699" s="6" t="n">
        <v>44683</v>
      </c>
      <c r="N699" s="2" t="s">
        <v>1775</v>
      </c>
      <c r="P699" s="2" t="s">
        <v>1797</v>
      </c>
      <c r="Q699" s="2" t="s">
        <v>2245</v>
      </c>
      <c r="R699" s="6" t="n">
        <v>44683</v>
      </c>
      <c r="S699" s="2" t="s">
        <v>1784</v>
      </c>
      <c r="T699" s="2" t="s">
        <v>2471</v>
      </c>
      <c r="U699" s="6" t="n">
        <v>44683</v>
      </c>
      <c r="V699" s="2" t="s">
        <v>1766</v>
      </c>
      <c r="W699" s="2" t="s">
        <v>2250</v>
      </c>
      <c r="X699" s="6" t="n">
        <v>44683</v>
      </c>
      <c r="Y699" s="2" t="s">
        <v>1766</v>
      </c>
    </row>
    <row r="700" customFormat="false" ht="18.7" hidden="false" customHeight="true" outlineLevel="0" collapsed="false">
      <c r="A700" s="1" t="n">
        <v>699</v>
      </c>
      <c r="B700" s="2" t="s">
        <v>2866</v>
      </c>
      <c r="C700" s="6" t="n">
        <v>44846</v>
      </c>
      <c r="D700" s="1" t="n">
        <v>2022</v>
      </c>
      <c r="E700" s="2" t="s">
        <v>2867</v>
      </c>
      <c r="F700" s="6" t="n">
        <v>31446</v>
      </c>
      <c r="G700" s="1" t="n">
        <v>439</v>
      </c>
      <c r="H700" s="2" t="s">
        <v>2863</v>
      </c>
      <c r="I700" s="2" t="s">
        <v>1196</v>
      </c>
      <c r="J700" s="2" t="s">
        <v>1757</v>
      </c>
      <c r="K700" s="2" t="s">
        <v>2794</v>
      </c>
      <c r="L700" s="2" t="s">
        <v>2795</v>
      </c>
      <c r="M700" s="6" t="n">
        <v>44764</v>
      </c>
      <c r="N700" s="2" t="s">
        <v>1758</v>
      </c>
      <c r="O700" s="2" t="s">
        <v>1749</v>
      </c>
    </row>
    <row r="701" customFormat="false" ht="18.7" hidden="false" customHeight="true" outlineLevel="0" collapsed="false">
      <c r="A701" s="1" t="n">
        <v>700</v>
      </c>
      <c r="B701" s="2" t="s">
        <v>2868</v>
      </c>
      <c r="C701" s="6" t="n">
        <v>44173</v>
      </c>
      <c r="D701" s="1" t="n">
        <v>2020</v>
      </c>
      <c r="E701" s="2" t="s">
        <v>2869</v>
      </c>
      <c r="F701" s="6" t="n">
        <v>33420</v>
      </c>
      <c r="G701" s="1" t="n">
        <v>440</v>
      </c>
      <c r="H701" s="2" t="s">
        <v>2870</v>
      </c>
      <c r="I701" s="2" t="s">
        <v>2871</v>
      </c>
      <c r="J701" s="2" t="s">
        <v>1850</v>
      </c>
      <c r="K701" s="2" t="s">
        <v>2082</v>
      </c>
      <c r="L701" s="2" t="s">
        <v>2083</v>
      </c>
      <c r="M701" s="6" t="n">
        <v>44170</v>
      </c>
      <c r="N701" s="2" t="s">
        <v>1775</v>
      </c>
      <c r="P701" s="2" t="s">
        <v>1776</v>
      </c>
    </row>
    <row r="702" customFormat="false" ht="18.7" hidden="false" customHeight="true" outlineLevel="0" collapsed="false">
      <c r="A702" s="1" t="n">
        <v>701</v>
      </c>
      <c r="B702" s="2" t="s">
        <v>2872</v>
      </c>
      <c r="C702" s="6" t="n">
        <v>44250</v>
      </c>
      <c r="D702" s="1" t="n">
        <v>2021</v>
      </c>
      <c r="E702" s="2" t="s">
        <v>2869</v>
      </c>
      <c r="F702" s="6" t="n">
        <v>33420</v>
      </c>
      <c r="G702" s="1" t="n">
        <v>440</v>
      </c>
      <c r="H702" s="2" t="s">
        <v>2870</v>
      </c>
      <c r="I702" s="2" t="s">
        <v>2871</v>
      </c>
      <c r="J702" s="2" t="s">
        <v>1757</v>
      </c>
      <c r="K702" s="2" t="s">
        <v>1754</v>
      </c>
      <c r="L702" s="2" t="s">
        <v>1750</v>
      </c>
      <c r="M702" s="6" t="n">
        <v>44249</v>
      </c>
      <c r="N702" s="2" t="s">
        <v>1775</v>
      </c>
      <c r="P702" s="2" t="s">
        <v>1776</v>
      </c>
      <c r="Q702" s="2" t="s">
        <v>1783</v>
      </c>
      <c r="R702" s="6" t="n">
        <v>44249</v>
      </c>
      <c r="S702" s="2" t="s">
        <v>1784</v>
      </c>
      <c r="T702" s="2" t="s">
        <v>1829</v>
      </c>
      <c r="U702" s="6" t="n">
        <v>44249</v>
      </c>
      <c r="V702" s="2" t="s">
        <v>1766</v>
      </c>
    </row>
    <row r="703" customFormat="false" ht="18.7" hidden="false" customHeight="true" outlineLevel="0" collapsed="false">
      <c r="A703" s="1" t="n">
        <v>702</v>
      </c>
      <c r="B703" s="2" t="s">
        <v>2873</v>
      </c>
      <c r="C703" s="6" t="n">
        <v>45261</v>
      </c>
      <c r="D703" s="1" t="n">
        <v>2023</v>
      </c>
      <c r="E703" s="2" t="s">
        <v>2869</v>
      </c>
      <c r="F703" s="6" t="n">
        <v>33420</v>
      </c>
      <c r="G703" s="1" t="n">
        <v>440</v>
      </c>
      <c r="H703" s="2" t="s">
        <v>2870</v>
      </c>
      <c r="I703" s="2" t="s">
        <v>1100</v>
      </c>
      <c r="J703" s="2" t="s">
        <v>1757</v>
      </c>
      <c r="K703" s="2" t="s">
        <v>2082</v>
      </c>
      <c r="L703" s="2" t="s">
        <v>2083</v>
      </c>
      <c r="M703" s="6" t="n">
        <v>45260</v>
      </c>
      <c r="N703" s="2" t="s">
        <v>1758</v>
      </c>
      <c r="O703" s="2" t="s">
        <v>1749</v>
      </c>
    </row>
    <row r="704" customFormat="false" ht="18.7" hidden="false" customHeight="true" outlineLevel="0" collapsed="false">
      <c r="A704" s="1" t="n">
        <v>703</v>
      </c>
      <c r="B704" s="2" t="s">
        <v>1155</v>
      </c>
      <c r="C704" s="6" t="n">
        <v>45121</v>
      </c>
      <c r="D704" s="1" t="n">
        <v>2023</v>
      </c>
      <c r="E704" s="2" t="s">
        <v>1156</v>
      </c>
      <c r="F704" s="6" t="n">
        <v>30228</v>
      </c>
      <c r="G704" s="1" t="n">
        <v>446</v>
      </c>
      <c r="H704" s="2" t="s">
        <v>1158</v>
      </c>
      <c r="I704" s="2" t="s">
        <v>917</v>
      </c>
      <c r="J704" s="2" t="s">
        <v>1850</v>
      </c>
      <c r="K704" s="2" t="s">
        <v>2082</v>
      </c>
      <c r="L704" s="2" t="s">
        <v>2083</v>
      </c>
      <c r="M704" s="6" t="n">
        <v>45120</v>
      </c>
      <c r="N704" s="2" t="s">
        <v>1775</v>
      </c>
      <c r="P704" s="2" t="s">
        <v>1776</v>
      </c>
      <c r="Q704" s="2" t="s">
        <v>1988</v>
      </c>
      <c r="R704" s="6" t="n">
        <v>45120</v>
      </c>
      <c r="S704" s="2" t="s">
        <v>1766</v>
      </c>
    </row>
    <row r="705" customFormat="false" ht="18.7" hidden="false" customHeight="true" outlineLevel="0" collapsed="false">
      <c r="A705" s="1" t="n">
        <v>704</v>
      </c>
      <c r="B705" s="2" t="s">
        <v>1159</v>
      </c>
      <c r="C705" s="6" t="n">
        <v>45772</v>
      </c>
      <c r="D705" s="1" t="n">
        <v>2025</v>
      </c>
      <c r="E705" s="2" t="s">
        <v>1156</v>
      </c>
      <c r="F705" s="6" t="n">
        <v>30228</v>
      </c>
      <c r="G705" s="1" t="n">
        <v>446</v>
      </c>
      <c r="H705" s="2" t="s">
        <v>1158</v>
      </c>
      <c r="I705" s="2" t="s">
        <v>964</v>
      </c>
      <c r="J705" s="2" t="s">
        <v>1823</v>
      </c>
      <c r="K705" s="2" t="s">
        <v>1825</v>
      </c>
      <c r="L705" s="2" t="s">
        <v>1826</v>
      </c>
      <c r="M705" s="6" t="n">
        <v>45771</v>
      </c>
      <c r="O705" s="2" t="s">
        <v>1749</v>
      </c>
    </row>
    <row r="706" customFormat="false" ht="18.7" hidden="false" customHeight="true" outlineLevel="0" collapsed="false">
      <c r="A706" s="1" t="n">
        <v>705</v>
      </c>
      <c r="B706" s="2" t="s">
        <v>2874</v>
      </c>
      <c r="C706" s="6" t="n">
        <v>45250</v>
      </c>
      <c r="D706" s="1" t="n">
        <v>2023</v>
      </c>
      <c r="E706" s="2" t="s">
        <v>2875</v>
      </c>
      <c r="F706" s="6" t="n">
        <v>31778</v>
      </c>
      <c r="G706" s="1" t="n">
        <v>449</v>
      </c>
      <c r="H706" s="2" t="s">
        <v>2876</v>
      </c>
      <c r="I706" s="2" t="s">
        <v>927</v>
      </c>
      <c r="J706" s="2" t="s">
        <v>1757</v>
      </c>
      <c r="K706" s="2" t="s">
        <v>1751</v>
      </c>
      <c r="L706" s="2" t="s">
        <v>1752</v>
      </c>
      <c r="M706" s="6" t="n">
        <v>45247</v>
      </c>
      <c r="N706" s="2" t="s">
        <v>1758</v>
      </c>
      <c r="O706" s="2" t="s">
        <v>1749</v>
      </c>
      <c r="Q706" s="2" t="s">
        <v>1753</v>
      </c>
      <c r="R706" s="6" t="n">
        <v>45247</v>
      </c>
      <c r="T706" s="2" t="s">
        <v>1750</v>
      </c>
      <c r="U706" s="6" t="n">
        <v>45247</v>
      </c>
      <c r="V706" s="2" t="s">
        <v>1749</v>
      </c>
    </row>
    <row r="707" customFormat="false" ht="18.7" hidden="false" customHeight="true" outlineLevel="0" collapsed="false">
      <c r="A707" s="1" t="n">
        <v>706</v>
      </c>
      <c r="B707" s="2" t="s">
        <v>2877</v>
      </c>
      <c r="C707" s="6" t="n">
        <v>45548</v>
      </c>
      <c r="D707" s="1" t="n">
        <v>2024</v>
      </c>
      <c r="E707" s="2" t="s">
        <v>2875</v>
      </c>
      <c r="F707" s="6" t="n">
        <v>31778</v>
      </c>
      <c r="G707" s="1" t="n">
        <v>449</v>
      </c>
      <c r="H707" s="2" t="s">
        <v>2876</v>
      </c>
      <c r="I707" s="2" t="s">
        <v>939</v>
      </c>
      <c r="J707" s="2" t="s">
        <v>1757</v>
      </c>
      <c r="K707" s="2" t="s">
        <v>2878</v>
      </c>
      <c r="L707" s="2" t="s">
        <v>2879</v>
      </c>
      <c r="M707" s="6" t="n">
        <v>45523</v>
      </c>
      <c r="N707" s="2" t="s">
        <v>1775</v>
      </c>
      <c r="P707" s="2" t="s">
        <v>1776</v>
      </c>
      <c r="Q707" s="2" t="s">
        <v>2880</v>
      </c>
      <c r="R707" s="6" t="n">
        <v>45523</v>
      </c>
      <c r="S707" s="2" t="s">
        <v>1749</v>
      </c>
      <c r="T707" s="2" t="s">
        <v>2083</v>
      </c>
      <c r="U707" s="6" t="n">
        <v>45523</v>
      </c>
    </row>
    <row r="708" customFormat="false" ht="18.7" hidden="false" customHeight="true" outlineLevel="0" collapsed="false">
      <c r="A708" s="1" t="n">
        <v>707</v>
      </c>
      <c r="B708" s="2" t="s">
        <v>1673</v>
      </c>
      <c r="C708" s="6" t="n">
        <v>45121</v>
      </c>
      <c r="D708" s="1" t="n">
        <v>2023</v>
      </c>
      <c r="E708" s="2" t="s">
        <v>1674</v>
      </c>
      <c r="F708" s="6" t="n">
        <v>30682</v>
      </c>
      <c r="G708" s="1" t="n">
        <v>450</v>
      </c>
      <c r="H708" s="2" t="s">
        <v>1675</v>
      </c>
      <c r="I708" s="2" t="s">
        <v>1196</v>
      </c>
      <c r="J708" s="2" t="s">
        <v>1823</v>
      </c>
      <c r="K708" s="2" t="s">
        <v>2881</v>
      </c>
      <c r="L708" s="2" t="s">
        <v>2882</v>
      </c>
      <c r="M708" s="6" t="n">
        <v>45118</v>
      </c>
      <c r="O708" s="2" t="s">
        <v>1749</v>
      </c>
    </row>
    <row r="709" customFormat="false" ht="18.7" hidden="false" customHeight="true" outlineLevel="0" collapsed="false">
      <c r="A709" s="1" t="n">
        <v>708</v>
      </c>
      <c r="B709" s="2" t="s">
        <v>1303</v>
      </c>
      <c r="C709" s="6" t="n">
        <v>45554</v>
      </c>
      <c r="D709" s="1" t="n">
        <v>2024</v>
      </c>
      <c r="E709" s="2" t="s">
        <v>1304</v>
      </c>
      <c r="F709" s="6" t="n">
        <v>36635</v>
      </c>
      <c r="G709" s="1" t="n">
        <v>451</v>
      </c>
      <c r="H709" s="2" t="s">
        <v>1305</v>
      </c>
      <c r="I709" s="2" t="s">
        <v>1222</v>
      </c>
      <c r="J709" s="2" t="s">
        <v>1823</v>
      </c>
      <c r="K709" s="2" t="s">
        <v>1778</v>
      </c>
      <c r="L709" s="2" t="s">
        <v>1779</v>
      </c>
      <c r="M709" s="6" t="n">
        <v>45553</v>
      </c>
      <c r="O709" s="2" t="s">
        <v>1749</v>
      </c>
      <c r="Q709" s="2" t="s">
        <v>2227</v>
      </c>
      <c r="R709" s="6" t="n">
        <v>45553</v>
      </c>
      <c r="S709" s="2" t="s">
        <v>1784</v>
      </c>
      <c r="T709" s="2" t="s">
        <v>2041</v>
      </c>
      <c r="U709" s="6" t="n">
        <v>45553</v>
      </c>
      <c r="V709" s="2" t="s">
        <v>1766</v>
      </c>
      <c r="W709" s="2" t="s">
        <v>1829</v>
      </c>
      <c r="X709" s="6" t="n">
        <v>45553</v>
      </c>
      <c r="Y709" s="2" t="s">
        <v>1766</v>
      </c>
    </row>
    <row r="710" customFormat="false" ht="18.7" hidden="false" customHeight="true" outlineLevel="0" collapsed="false">
      <c r="A710" s="1" t="n">
        <v>709</v>
      </c>
      <c r="B710" s="2" t="s">
        <v>1306</v>
      </c>
      <c r="C710" s="6" t="n">
        <v>45698</v>
      </c>
      <c r="D710" s="1" t="n">
        <v>2025</v>
      </c>
      <c r="E710" s="2" t="s">
        <v>1304</v>
      </c>
      <c r="F710" s="6" t="n">
        <v>36635</v>
      </c>
      <c r="G710" s="1" t="n">
        <v>451</v>
      </c>
      <c r="H710" s="2" t="s">
        <v>1305</v>
      </c>
      <c r="I710" s="2" t="s">
        <v>1222</v>
      </c>
      <c r="J710" s="2" t="s">
        <v>1823</v>
      </c>
      <c r="K710" s="2" t="s">
        <v>1773</v>
      </c>
      <c r="L710" s="2" t="s">
        <v>1774</v>
      </c>
      <c r="M710" s="6" t="n">
        <v>45695</v>
      </c>
      <c r="O710" s="2" t="s">
        <v>1749</v>
      </c>
      <c r="Q710" s="2" t="s">
        <v>1788</v>
      </c>
      <c r="R710" s="6" t="n">
        <v>45695</v>
      </c>
      <c r="S710" s="2" t="s">
        <v>1749</v>
      </c>
      <c r="T710" s="2" t="s">
        <v>2883</v>
      </c>
      <c r="U710" s="6" t="n">
        <v>45695</v>
      </c>
      <c r="V710" s="2" t="s">
        <v>1766</v>
      </c>
    </row>
    <row r="711" customFormat="false" ht="18.7" hidden="false" customHeight="true" outlineLevel="0" collapsed="false">
      <c r="A711" s="1" t="n">
        <v>710</v>
      </c>
      <c r="B711" s="2" t="s">
        <v>2884</v>
      </c>
      <c r="C711" s="6" t="n">
        <v>44189</v>
      </c>
      <c r="D711" s="1" t="n">
        <v>2020</v>
      </c>
      <c r="E711" s="2" t="s">
        <v>2885</v>
      </c>
      <c r="F711" s="6" t="n">
        <v>33497</v>
      </c>
      <c r="G711" s="1" t="n">
        <v>453</v>
      </c>
      <c r="H711" s="2" t="s">
        <v>2886</v>
      </c>
      <c r="I711" s="2" t="s">
        <v>1100</v>
      </c>
      <c r="J711" s="2" t="s">
        <v>1757</v>
      </c>
      <c r="K711" s="2" t="s">
        <v>1769</v>
      </c>
      <c r="L711" s="2" t="s">
        <v>1770</v>
      </c>
      <c r="M711" s="6" t="n">
        <v>44188</v>
      </c>
      <c r="N711" s="2" t="s">
        <v>1758</v>
      </c>
      <c r="O711" s="2" t="s">
        <v>1749</v>
      </c>
      <c r="Q711" s="2" t="s">
        <v>1779</v>
      </c>
      <c r="R711" s="6" t="n">
        <v>44188</v>
      </c>
      <c r="S711" s="2" t="s">
        <v>1784</v>
      </c>
      <c r="T711" s="2" t="s">
        <v>2041</v>
      </c>
      <c r="U711" s="6" t="n">
        <v>44188</v>
      </c>
      <c r="V711" s="2" t="s">
        <v>1766</v>
      </c>
      <c r="W711" s="2" t="s">
        <v>2572</v>
      </c>
      <c r="X711" s="6" t="n">
        <v>44188</v>
      </c>
      <c r="Y711" s="2" t="s">
        <v>1749</v>
      </c>
    </row>
    <row r="712" customFormat="false" ht="18.7" hidden="false" customHeight="true" outlineLevel="0" collapsed="false">
      <c r="A712" s="1" t="n">
        <v>711</v>
      </c>
      <c r="B712" s="2" t="s">
        <v>2887</v>
      </c>
      <c r="C712" s="6" t="n">
        <v>44796</v>
      </c>
      <c r="D712" s="1" t="n">
        <v>2022</v>
      </c>
      <c r="E712" s="2" t="s">
        <v>2885</v>
      </c>
      <c r="F712" s="6" t="n">
        <v>33497</v>
      </c>
      <c r="G712" s="1" t="n">
        <v>453</v>
      </c>
      <c r="H712" s="2" t="s">
        <v>2886</v>
      </c>
      <c r="I712" s="2" t="s">
        <v>1100</v>
      </c>
      <c r="J712" s="2" t="s">
        <v>1757</v>
      </c>
      <c r="K712" s="2" t="s">
        <v>1769</v>
      </c>
      <c r="L712" s="2" t="s">
        <v>1770</v>
      </c>
      <c r="M712" s="6" t="n">
        <v>44745</v>
      </c>
      <c r="N712" s="2" t="s">
        <v>1758</v>
      </c>
      <c r="O712" s="2" t="s">
        <v>1749</v>
      </c>
      <c r="Q712" s="2" t="s">
        <v>1768</v>
      </c>
      <c r="R712" s="6" t="n">
        <v>44745</v>
      </c>
      <c r="S712" s="2" t="s">
        <v>1749</v>
      </c>
    </row>
    <row r="713" customFormat="false" ht="18.7" hidden="false" customHeight="true" outlineLevel="0" collapsed="false">
      <c r="A713" s="1" t="n">
        <v>712</v>
      </c>
      <c r="B713" s="2" t="s">
        <v>1651</v>
      </c>
      <c r="C713" s="6" t="n">
        <v>44775</v>
      </c>
      <c r="D713" s="1" t="n">
        <v>2022</v>
      </c>
      <c r="E713" s="2" t="s">
        <v>1638</v>
      </c>
      <c r="F713" s="6" t="n">
        <v>32278</v>
      </c>
      <c r="G713" s="1" t="n">
        <v>455</v>
      </c>
      <c r="H713" s="2" t="s">
        <v>1638</v>
      </c>
      <c r="I713" s="2" t="s">
        <v>979</v>
      </c>
      <c r="J713" s="2" t="s">
        <v>1850</v>
      </c>
      <c r="K713" s="2" t="s">
        <v>1798</v>
      </c>
      <c r="L713" s="2" t="n">
        <v>609.24</v>
      </c>
      <c r="M713" s="6" t="n">
        <v>44741</v>
      </c>
      <c r="N713" s="2" t="s">
        <v>1775</v>
      </c>
      <c r="P713" s="2" t="s">
        <v>1776</v>
      </c>
    </row>
    <row r="714" customFormat="false" ht="18.7" hidden="false" customHeight="true" outlineLevel="0" collapsed="false">
      <c r="A714" s="1" t="n">
        <v>713</v>
      </c>
      <c r="B714" s="2" t="s">
        <v>1636</v>
      </c>
      <c r="C714" s="6" t="n">
        <v>45610</v>
      </c>
      <c r="D714" s="1" t="n">
        <v>2024</v>
      </c>
      <c r="E714" s="2" t="s">
        <v>1637</v>
      </c>
      <c r="F714" s="6" t="n">
        <v>32278</v>
      </c>
      <c r="G714" s="1" t="n">
        <v>455</v>
      </c>
      <c r="H714" s="2" t="s">
        <v>1638</v>
      </c>
      <c r="I714" s="2" t="s">
        <v>939</v>
      </c>
      <c r="J714" s="2" t="s">
        <v>1823</v>
      </c>
      <c r="K714" s="2" t="s">
        <v>2069</v>
      </c>
      <c r="L714" s="2" t="s">
        <v>2070</v>
      </c>
      <c r="M714" s="6" t="n">
        <v>45391</v>
      </c>
      <c r="O714" s="2" t="s">
        <v>1749</v>
      </c>
    </row>
    <row r="715" customFormat="false" ht="18.7" hidden="false" customHeight="true" outlineLevel="0" collapsed="false">
      <c r="A715" s="1" t="n">
        <v>714</v>
      </c>
      <c r="B715" s="2" t="s">
        <v>2888</v>
      </c>
      <c r="C715" s="6" t="n">
        <v>44852</v>
      </c>
      <c r="D715" s="1" t="n">
        <v>2022</v>
      </c>
      <c r="E715" s="2" t="s">
        <v>2889</v>
      </c>
      <c r="F715" s="6" t="n">
        <v>33716</v>
      </c>
      <c r="G715" s="1" t="n">
        <v>464</v>
      </c>
      <c r="H715" s="2" t="s">
        <v>2890</v>
      </c>
      <c r="I715" s="2" t="s">
        <v>917</v>
      </c>
      <c r="J715" s="2" t="s">
        <v>1850</v>
      </c>
      <c r="K715" s="2" t="s">
        <v>1920</v>
      </c>
      <c r="L715" s="2" t="s">
        <v>1921</v>
      </c>
      <c r="M715" s="6" t="n">
        <v>44849</v>
      </c>
      <c r="N715" s="2" t="s">
        <v>1758</v>
      </c>
      <c r="O715" s="2" t="s">
        <v>1749</v>
      </c>
      <c r="Q715" s="2" t="s">
        <v>1863</v>
      </c>
      <c r="R715" s="6" t="n">
        <v>44849</v>
      </c>
    </row>
    <row r="716" customFormat="false" ht="18.7" hidden="false" customHeight="true" outlineLevel="0" collapsed="false">
      <c r="A716" s="1" t="n">
        <v>715</v>
      </c>
      <c r="B716" s="2" t="s">
        <v>2891</v>
      </c>
      <c r="C716" s="6" t="n">
        <v>44995</v>
      </c>
      <c r="D716" s="1" t="n">
        <v>2023</v>
      </c>
      <c r="E716" s="2" t="s">
        <v>2889</v>
      </c>
      <c r="F716" s="6" t="n">
        <v>33716</v>
      </c>
      <c r="G716" s="1" t="n">
        <v>464</v>
      </c>
      <c r="H716" s="2" t="s">
        <v>2890</v>
      </c>
      <c r="I716" s="2" t="s">
        <v>917</v>
      </c>
      <c r="J716" s="2" t="s">
        <v>1850</v>
      </c>
      <c r="K716" s="2" t="s">
        <v>1754</v>
      </c>
      <c r="L716" s="2" t="s">
        <v>1750</v>
      </c>
      <c r="M716" s="6" t="n">
        <v>44993</v>
      </c>
      <c r="N716" s="2" t="s">
        <v>1758</v>
      </c>
      <c r="O716" s="2" t="s">
        <v>1749</v>
      </c>
      <c r="Q716" s="2" t="s">
        <v>1863</v>
      </c>
      <c r="R716" s="6" t="n">
        <v>44993</v>
      </c>
      <c r="S716" s="2" t="s">
        <v>1784</v>
      </c>
      <c r="T716" s="2" t="s">
        <v>2178</v>
      </c>
      <c r="U716" s="6" t="n">
        <v>44993</v>
      </c>
    </row>
    <row r="717" customFormat="false" ht="18.7" hidden="false" customHeight="true" outlineLevel="0" collapsed="false">
      <c r="A717" s="1" t="n">
        <v>716</v>
      </c>
      <c r="B717" s="2" t="s">
        <v>2892</v>
      </c>
      <c r="C717" s="6" t="n">
        <v>44186</v>
      </c>
      <c r="D717" s="1" t="n">
        <v>2020</v>
      </c>
      <c r="E717" s="2" t="s">
        <v>2893</v>
      </c>
      <c r="F717" s="6" t="n">
        <v>24996</v>
      </c>
      <c r="G717" s="1" t="n">
        <v>467</v>
      </c>
      <c r="H717" s="2" t="s">
        <v>2894</v>
      </c>
      <c r="J717" s="2" t="s">
        <v>1850</v>
      </c>
      <c r="K717" s="2" t="s">
        <v>2895</v>
      </c>
      <c r="L717" s="2" t="s">
        <v>2131</v>
      </c>
      <c r="M717" s="6" t="n">
        <v>44179</v>
      </c>
      <c r="N717" s="2" t="s">
        <v>1775</v>
      </c>
      <c r="P717" s="2" t="s">
        <v>1797</v>
      </c>
    </row>
    <row r="718" customFormat="false" ht="18.7" hidden="false" customHeight="true" outlineLevel="0" collapsed="false">
      <c r="A718" s="1" t="n">
        <v>717</v>
      </c>
      <c r="B718" s="2" t="s">
        <v>2896</v>
      </c>
      <c r="C718" s="6" t="n">
        <v>44608</v>
      </c>
      <c r="D718" s="1" t="n">
        <v>2022</v>
      </c>
      <c r="E718" s="2" t="s">
        <v>2893</v>
      </c>
      <c r="F718" s="6" t="n">
        <v>24996</v>
      </c>
      <c r="G718" s="1" t="n">
        <v>467</v>
      </c>
      <c r="H718" s="2" t="s">
        <v>2894</v>
      </c>
      <c r="I718" s="2" t="s">
        <v>1781</v>
      </c>
      <c r="J718" s="2" t="s">
        <v>1757</v>
      </c>
      <c r="K718" s="2" t="s">
        <v>2365</v>
      </c>
      <c r="L718" s="2" t="n">
        <v>609.59</v>
      </c>
      <c r="M718" s="6" t="n">
        <v>44604</v>
      </c>
      <c r="N718" s="2" t="s">
        <v>1758</v>
      </c>
      <c r="O718" s="2" t="s">
        <v>1749</v>
      </c>
      <c r="Q718" s="2" t="s">
        <v>1779</v>
      </c>
      <c r="R718" s="6" t="n">
        <v>44604</v>
      </c>
    </row>
    <row r="719" customFormat="false" ht="18.7" hidden="false" customHeight="true" outlineLevel="0" collapsed="false">
      <c r="A719" s="1" t="n">
        <v>718</v>
      </c>
      <c r="B719" s="2" t="s">
        <v>2897</v>
      </c>
      <c r="C719" s="6" t="n">
        <v>44650</v>
      </c>
      <c r="D719" s="1" t="n">
        <v>2022</v>
      </c>
      <c r="E719" s="2" t="s">
        <v>2898</v>
      </c>
      <c r="F719" s="6" t="n">
        <v>31800</v>
      </c>
      <c r="G719" s="1" t="n">
        <v>477</v>
      </c>
      <c r="H719" s="2" t="s">
        <v>2899</v>
      </c>
      <c r="I719" s="2" t="s">
        <v>1804</v>
      </c>
      <c r="J719" s="2" t="s">
        <v>1757</v>
      </c>
      <c r="K719" s="2" t="s">
        <v>1754</v>
      </c>
      <c r="L719" s="2" t="s">
        <v>1750</v>
      </c>
      <c r="M719" s="6" t="n">
        <v>44649</v>
      </c>
      <c r="N719" s="2" t="s">
        <v>1758</v>
      </c>
      <c r="O719" s="2" t="s">
        <v>1749</v>
      </c>
      <c r="Q719" s="2" t="s">
        <v>1779</v>
      </c>
      <c r="R719" s="6" t="n">
        <v>44649</v>
      </c>
      <c r="S719" s="2" t="s">
        <v>1766</v>
      </c>
    </row>
    <row r="720" customFormat="false" ht="18.7" hidden="false" customHeight="true" outlineLevel="0" collapsed="false">
      <c r="A720" s="1" t="n">
        <v>719</v>
      </c>
      <c r="B720" s="2" t="s">
        <v>2900</v>
      </c>
      <c r="C720" s="6" t="n">
        <v>45098</v>
      </c>
      <c r="D720" s="1" t="n">
        <v>2023</v>
      </c>
      <c r="E720" s="2" t="s">
        <v>2898</v>
      </c>
      <c r="F720" s="6" t="n">
        <v>31800</v>
      </c>
      <c r="G720" s="1" t="n">
        <v>477</v>
      </c>
      <c r="H720" s="2" t="s">
        <v>2899</v>
      </c>
      <c r="I720" s="2" t="s">
        <v>1804</v>
      </c>
      <c r="J720" s="2" t="s">
        <v>1757</v>
      </c>
      <c r="K720" s="2" t="s">
        <v>1754</v>
      </c>
      <c r="L720" s="2" t="s">
        <v>1750</v>
      </c>
      <c r="M720" s="6" t="n">
        <v>44873</v>
      </c>
      <c r="N720" s="2" t="s">
        <v>1758</v>
      </c>
      <c r="O720" s="2" t="s">
        <v>1749</v>
      </c>
    </row>
    <row r="721" customFormat="false" ht="18.7" hidden="false" customHeight="true" outlineLevel="0" collapsed="false">
      <c r="A721" s="1" t="n">
        <v>720</v>
      </c>
      <c r="B721" s="2" t="s">
        <v>2901</v>
      </c>
      <c r="C721" s="6" t="n">
        <v>44737</v>
      </c>
      <c r="D721" s="1" t="n">
        <v>2022</v>
      </c>
      <c r="E721" s="2" t="s">
        <v>2902</v>
      </c>
      <c r="F721" s="6" t="n">
        <v>33506</v>
      </c>
      <c r="G721" s="1" t="n">
        <v>484</v>
      </c>
      <c r="H721" s="2" t="s">
        <v>2903</v>
      </c>
      <c r="J721" s="2" t="s">
        <v>1757</v>
      </c>
      <c r="K721" s="2" t="s">
        <v>1999</v>
      </c>
      <c r="L721" s="2" t="s">
        <v>2000</v>
      </c>
      <c r="M721" s="6" t="n">
        <v>44737</v>
      </c>
      <c r="N721" s="2" t="s">
        <v>1775</v>
      </c>
      <c r="P721" s="2" t="s">
        <v>1904</v>
      </c>
    </row>
    <row r="722" customFormat="false" ht="18.7" hidden="false" customHeight="true" outlineLevel="0" collapsed="false">
      <c r="A722" s="1" t="n">
        <v>721</v>
      </c>
      <c r="B722" s="2" t="s">
        <v>2904</v>
      </c>
      <c r="C722" s="6" t="n">
        <v>44935</v>
      </c>
      <c r="D722" s="1" t="n">
        <v>2023</v>
      </c>
      <c r="E722" s="2" t="s">
        <v>2902</v>
      </c>
      <c r="F722" s="6" t="n">
        <v>33506</v>
      </c>
      <c r="G722" s="1" t="n">
        <v>484</v>
      </c>
      <c r="H722" s="2" t="s">
        <v>2903</v>
      </c>
      <c r="I722" s="2" t="s">
        <v>2112</v>
      </c>
      <c r="J722" s="2" t="s">
        <v>1757</v>
      </c>
      <c r="K722" s="2" t="s">
        <v>2209</v>
      </c>
      <c r="L722" s="2" t="s">
        <v>2001</v>
      </c>
      <c r="M722" s="6" t="n">
        <v>44934</v>
      </c>
      <c r="N722" s="2" t="s">
        <v>1775</v>
      </c>
      <c r="P722" s="2" t="s">
        <v>1904</v>
      </c>
      <c r="Q722" s="2" t="s">
        <v>2590</v>
      </c>
      <c r="R722" s="6" t="n">
        <v>44934</v>
      </c>
      <c r="S722" s="2" t="s">
        <v>1766</v>
      </c>
    </row>
    <row r="723" customFormat="false" ht="18.7" hidden="false" customHeight="true" outlineLevel="0" collapsed="false">
      <c r="A723" s="1" t="n">
        <v>722</v>
      </c>
      <c r="B723" s="2" t="s">
        <v>2905</v>
      </c>
      <c r="C723" s="6" t="n">
        <v>44720</v>
      </c>
      <c r="D723" s="1" t="n">
        <v>2022</v>
      </c>
      <c r="E723" s="2" t="s">
        <v>1478</v>
      </c>
      <c r="F723" s="6" t="n">
        <v>37412</v>
      </c>
      <c r="G723" s="1" t="n">
        <v>486</v>
      </c>
      <c r="H723" s="2" t="s">
        <v>1481</v>
      </c>
      <c r="I723" s="2" t="s">
        <v>1222</v>
      </c>
      <c r="J723" s="2" t="s">
        <v>1757</v>
      </c>
      <c r="K723" s="2" t="s">
        <v>2906</v>
      </c>
      <c r="L723" s="2" t="s">
        <v>1750</v>
      </c>
      <c r="M723" s="6" t="n">
        <v>44718</v>
      </c>
      <c r="N723" s="2" t="s">
        <v>1758</v>
      </c>
      <c r="O723" s="2" t="s">
        <v>1784</v>
      </c>
      <c r="Q723" s="2" t="s">
        <v>1779</v>
      </c>
      <c r="R723" s="6" t="n">
        <v>44718</v>
      </c>
      <c r="S723" s="2" t="s">
        <v>1784</v>
      </c>
      <c r="T723" s="2" t="s">
        <v>1829</v>
      </c>
      <c r="U723" s="6" t="n">
        <v>44718</v>
      </c>
      <c r="V723" s="2" t="s">
        <v>1766</v>
      </c>
    </row>
    <row r="724" customFormat="false" ht="18.7" hidden="false" customHeight="true" outlineLevel="0" collapsed="false">
      <c r="A724" s="1" t="n">
        <v>723</v>
      </c>
      <c r="B724" s="2" t="s">
        <v>1477</v>
      </c>
      <c r="C724" s="6" t="n">
        <v>44827</v>
      </c>
      <c r="D724" s="1" t="n">
        <v>2022</v>
      </c>
      <c r="E724" s="2" t="s">
        <v>1478</v>
      </c>
      <c r="F724" s="6" t="n">
        <v>37412</v>
      </c>
      <c r="G724" s="1" t="n">
        <v>486</v>
      </c>
      <c r="H724" s="2" t="s">
        <v>1481</v>
      </c>
      <c r="I724" s="2" t="s">
        <v>1222</v>
      </c>
      <c r="J724" s="2" t="s">
        <v>1850</v>
      </c>
      <c r="K724" s="2" t="s">
        <v>1778</v>
      </c>
      <c r="L724" s="2" t="s">
        <v>1779</v>
      </c>
      <c r="M724" s="6" t="n">
        <v>44825</v>
      </c>
      <c r="N724" s="2" t="s">
        <v>1775</v>
      </c>
      <c r="P724" s="2" t="s">
        <v>1776</v>
      </c>
    </row>
    <row r="725" customFormat="false" ht="18.7" hidden="false" customHeight="true" outlineLevel="0" collapsed="false">
      <c r="A725" s="1" t="n">
        <v>724</v>
      </c>
      <c r="B725" s="2" t="s">
        <v>2907</v>
      </c>
      <c r="C725" s="6" t="n">
        <v>45175</v>
      </c>
      <c r="D725" s="1" t="n">
        <v>2023</v>
      </c>
      <c r="E725" s="2" t="s">
        <v>2908</v>
      </c>
      <c r="F725" s="6" t="n">
        <v>33415</v>
      </c>
      <c r="G725" s="1" t="n">
        <v>491</v>
      </c>
      <c r="H725" s="2" t="s">
        <v>2909</v>
      </c>
      <c r="I725" s="2" t="s">
        <v>1222</v>
      </c>
      <c r="J725" s="2" t="s">
        <v>1746</v>
      </c>
      <c r="K725" s="2" t="s">
        <v>1759</v>
      </c>
      <c r="L725" s="2" t="s">
        <v>1750</v>
      </c>
      <c r="M725" s="6" t="n">
        <v>45174</v>
      </c>
      <c r="N725" s="2" t="s">
        <v>2910</v>
      </c>
      <c r="O725" s="2" t="s">
        <v>1749</v>
      </c>
      <c r="Q725" s="2" t="s">
        <v>1750</v>
      </c>
      <c r="R725" s="6" t="n">
        <v>45174</v>
      </c>
      <c r="S725" s="2" t="s">
        <v>1749</v>
      </c>
    </row>
    <row r="726" customFormat="false" ht="18.7" hidden="false" customHeight="true" outlineLevel="0" collapsed="false">
      <c r="A726" s="1" t="n">
        <v>725</v>
      </c>
      <c r="B726" s="2" t="s">
        <v>2911</v>
      </c>
      <c r="C726" s="6" t="n">
        <v>45355</v>
      </c>
      <c r="D726" s="1" t="n">
        <v>2024</v>
      </c>
      <c r="E726" s="2" t="s">
        <v>2908</v>
      </c>
      <c r="F726" s="6" t="n">
        <v>33415</v>
      </c>
      <c r="G726" s="1" t="n">
        <v>491</v>
      </c>
      <c r="H726" s="2" t="s">
        <v>2909</v>
      </c>
      <c r="I726" s="2" t="s">
        <v>1222</v>
      </c>
      <c r="J726" s="2" t="s">
        <v>1746</v>
      </c>
      <c r="K726" s="2" t="s">
        <v>1759</v>
      </c>
      <c r="L726" s="2" t="s">
        <v>1750</v>
      </c>
      <c r="M726" s="6" t="n">
        <v>45352</v>
      </c>
      <c r="N726" s="2" t="s">
        <v>2910</v>
      </c>
      <c r="O726" s="2" t="s">
        <v>1749</v>
      </c>
    </row>
    <row r="727" customFormat="false" ht="18.7" hidden="false" customHeight="true" outlineLevel="0" collapsed="false">
      <c r="A727" s="1" t="n">
        <v>726</v>
      </c>
      <c r="B727" s="2" t="s">
        <v>2912</v>
      </c>
      <c r="C727" s="6" t="n">
        <v>44476</v>
      </c>
      <c r="D727" s="1" t="n">
        <v>2021</v>
      </c>
      <c r="E727" s="2" t="s">
        <v>2913</v>
      </c>
      <c r="F727" s="6" t="n">
        <v>29254</v>
      </c>
      <c r="G727" s="1" t="n">
        <v>492</v>
      </c>
      <c r="H727" s="2" t="s">
        <v>2914</v>
      </c>
      <c r="I727" s="2" t="s">
        <v>1222</v>
      </c>
      <c r="J727" s="2" t="s">
        <v>1850</v>
      </c>
      <c r="K727" s="2" t="s">
        <v>1778</v>
      </c>
      <c r="L727" s="2" t="s">
        <v>1779</v>
      </c>
      <c r="M727" s="6" t="n">
        <v>44458</v>
      </c>
      <c r="N727" s="2" t="s">
        <v>1775</v>
      </c>
      <c r="P727" s="2" t="s">
        <v>1797</v>
      </c>
    </row>
    <row r="728" customFormat="false" ht="18.7" hidden="false" customHeight="true" outlineLevel="0" collapsed="false">
      <c r="A728" s="1" t="n">
        <v>727</v>
      </c>
      <c r="B728" s="2" t="s">
        <v>2915</v>
      </c>
      <c r="C728" s="6" t="n">
        <v>44725</v>
      </c>
      <c r="D728" s="1" t="n">
        <v>2022</v>
      </c>
      <c r="E728" s="2" t="s">
        <v>2913</v>
      </c>
      <c r="F728" s="6" t="n">
        <v>29254</v>
      </c>
      <c r="G728" s="1" t="n">
        <v>492</v>
      </c>
      <c r="H728" s="2" t="s">
        <v>2914</v>
      </c>
      <c r="I728" s="2" t="s">
        <v>1222</v>
      </c>
      <c r="J728" s="2" t="s">
        <v>1757</v>
      </c>
      <c r="K728" s="2" t="s">
        <v>2009</v>
      </c>
      <c r="L728" s="2" t="s">
        <v>1988</v>
      </c>
      <c r="M728" s="6" t="n">
        <v>44724</v>
      </c>
      <c r="N728" s="2" t="s">
        <v>1758</v>
      </c>
      <c r="O728" s="2" t="s">
        <v>1766</v>
      </c>
      <c r="Q728" s="2" t="n">
        <v>223.235</v>
      </c>
      <c r="R728" s="6" t="n">
        <v>44724</v>
      </c>
      <c r="S728" s="2" t="s">
        <v>1766</v>
      </c>
    </row>
    <row r="729" customFormat="false" ht="18.7" hidden="false" customHeight="true" outlineLevel="0" collapsed="false">
      <c r="A729" s="1" t="n">
        <v>728</v>
      </c>
      <c r="B729" s="2" t="s">
        <v>2916</v>
      </c>
      <c r="C729" s="6" t="n">
        <v>45491</v>
      </c>
      <c r="D729" s="1" t="n">
        <v>2024</v>
      </c>
      <c r="E729" s="2" t="s">
        <v>2917</v>
      </c>
      <c r="F729" s="6" t="n">
        <v>33536</v>
      </c>
      <c r="G729" s="1" t="n">
        <v>494</v>
      </c>
      <c r="H729" s="2" t="s">
        <v>2918</v>
      </c>
      <c r="I729" s="2" t="s">
        <v>917</v>
      </c>
      <c r="J729" s="2" t="s">
        <v>1850</v>
      </c>
      <c r="K729" s="2" t="s">
        <v>1798</v>
      </c>
      <c r="L729" s="2" t="n">
        <v>609.24</v>
      </c>
      <c r="M729" s="6" t="n">
        <v>45489</v>
      </c>
      <c r="N729" s="2" t="s">
        <v>1775</v>
      </c>
      <c r="P729" s="2" t="s">
        <v>1776</v>
      </c>
    </row>
    <row r="730" customFormat="false" ht="18.7" hidden="false" customHeight="true" outlineLevel="0" collapsed="false">
      <c r="A730" s="1" t="n">
        <v>729</v>
      </c>
      <c r="B730" s="2" t="s">
        <v>2919</v>
      </c>
      <c r="C730" s="6" t="n">
        <v>45513</v>
      </c>
      <c r="D730" s="1" t="n">
        <v>2024</v>
      </c>
      <c r="E730" s="2" t="s">
        <v>2917</v>
      </c>
      <c r="F730" s="6" t="n">
        <v>33536</v>
      </c>
      <c r="G730" s="1" t="n">
        <v>494</v>
      </c>
      <c r="H730" s="2" t="s">
        <v>2918</v>
      </c>
      <c r="J730" s="2" t="s">
        <v>1757</v>
      </c>
      <c r="K730" s="2" t="s">
        <v>2920</v>
      </c>
      <c r="L730" s="2" t="s">
        <v>2921</v>
      </c>
      <c r="M730" s="6" t="n">
        <v>45490</v>
      </c>
      <c r="N730" s="2" t="s">
        <v>1758</v>
      </c>
      <c r="O730" s="2" t="s">
        <v>1784</v>
      </c>
      <c r="Q730" s="2" t="s">
        <v>1869</v>
      </c>
      <c r="R730" s="6" t="n">
        <v>45490</v>
      </c>
      <c r="S730" s="2" t="s">
        <v>1766</v>
      </c>
    </row>
    <row r="731" customFormat="false" ht="18.7" hidden="false" customHeight="true" outlineLevel="0" collapsed="false">
      <c r="A731" s="1" t="n">
        <v>730</v>
      </c>
      <c r="B731" s="2" t="s">
        <v>2922</v>
      </c>
      <c r="C731" s="6" t="n">
        <v>45209</v>
      </c>
      <c r="D731" s="1" t="n">
        <v>2023</v>
      </c>
      <c r="E731" s="2" t="s">
        <v>2923</v>
      </c>
      <c r="F731" s="6" t="n">
        <v>35417</v>
      </c>
      <c r="G731" s="1" t="n">
        <v>499</v>
      </c>
      <c r="H731" s="2" t="s">
        <v>2924</v>
      </c>
      <c r="I731" s="2" t="s">
        <v>1196</v>
      </c>
      <c r="J731" s="2" t="s">
        <v>1757</v>
      </c>
      <c r="K731" s="2" t="s">
        <v>2630</v>
      </c>
      <c r="L731" s="2" t="s">
        <v>2631</v>
      </c>
      <c r="M731" s="6" t="n">
        <v>45207</v>
      </c>
      <c r="N731" s="2" t="s">
        <v>1758</v>
      </c>
      <c r="O731" s="2" t="s">
        <v>1749</v>
      </c>
      <c r="Q731" s="2" t="s">
        <v>1921</v>
      </c>
      <c r="R731" s="6" t="n">
        <v>45207</v>
      </c>
      <c r="S731" s="2" t="s">
        <v>1749</v>
      </c>
    </row>
    <row r="732" customFormat="false" ht="18.7" hidden="false" customHeight="true" outlineLevel="0" collapsed="false">
      <c r="A732" s="1" t="n">
        <v>731</v>
      </c>
      <c r="B732" s="2" t="s">
        <v>2925</v>
      </c>
      <c r="C732" s="6" t="n">
        <v>45257</v>
      </c>
      <c r="D732" s="1" t="n">
        <v>2023</v>
      </c>
      <c r="E732" s="2" t="s">
        <v>2923</v>
      </c>
      <c r="F732" s="6" t="n">
        <v>35417</v>
      </c>
      <c r="G732" s="1" t="n">
        <v>499</v>
      </c>
      <c r="H732" s="2" t="s">
        <v>2924</v>
      </c>
      <c r="I732" s="2" t="s">
        <v>1196</v>
      </c>
      <c r="J732" s="2" t="s">
        <v>1850</v>
      </c>
      <c r="K732" s="2" t="s">
        <v>2069</v>
      </c>
      <c r="L732" s="2" t="s">
        <v>2070</v>
      </c>
      <c r="M732" s="6" t="n">
        <v>45255</v>
      </c>
      <c r="N732" s="2" t="s">
        <v>1775</v>
      </c>
      <c r="P732" s="2" t="s">
        <v>1776</v>
      </c>
    </row>
    <row r="733" customFormat="false" ht="18.7" hidden="false" customHeight="true" outlineLevel="0" collapsed="false">
      <c r="A733" s="1" t="n">
        <v>732</v>
      </c>
      <c r="B733" s="2" t="s">
        <v>2926</v>
      </c>
      <c r="C733" s="6" t="n">
        <v>44300</v>
      </c>
      <c r="D733" s="1" t="n">
        <v>2021</v>
      </c>
      <c r="E733" s="2" t="s">
        <v>2927</v>
      </c>
      <c r="F733" s="6" t="n">
        <v>30079</v>
      </c>
      <c r="G733" s="1" t="n">
        <v>501</v>
      </c>
      <c r="H733" s="2" t="s">
        <v>2928</v>
      </c>
      <c r="I733" s="2" t="s">
        <v>927</v>
      </c>
      <c r="J733" s="2" t="s">
        <v>1757</v>
      </c>
      <c r="K733" s="2" t="s">
        <v>2929</v>
      </c>
      <c r="L733" s="2" t="s">
        <v>1869</v>
      </c>
      <c r="M733" s="6" t="n">
        <v>44254</v>
      </c>
      <c r="N733" s="2" t="s">
        <v>1775</v>
      </c>
      <c r="P733" s="2" t="s">
        <v>1904</v>
      </c>
    </row>
    <row r="734" customFormat="false" ht="18.7" hidden="false" customHeight="true" outlineLevel="0" collapsed="false">
      <c r="A734" s="1" t="n">
        <v>733</v>
      </c>
      <c r="B734" s="2" t="s">
        <v>2930</v>
      </c>
      <c r="C734" s="6" t="n">
        <v>44670</v>
      </c>
      <c r="D734" s="1" t="n">
        <v>2022</v>
      </c>
      <c r="E734" s="2" t="s">
        <v>2931</v>
      </c>
      <c r="F734" s="6" t="n">
        <v>30079</v>
      </c>
      <c r="G734" s="1" t="n">
        <v>501</v>
      </c>
      <c r="H734" s="2" t="s">
        <v>2928</v>
      </c>
      <c r="I734" s="2" t="s">
        <v>927</v>
      </c>
      <c r="J734" s="2" t="s">
        <v>1757</v>
      </c>
      <c r="K734" s="2" t="s">
        <v>1754</v>
      </c>
      <c r="L734" s="2" t="s">
        <v>1750</v>
      </c>
      <c r="M734" s="6" t="n">
        <v>44669</v>
      </c>
      <c r="N734" s="2" t="s">
        <v>1758</v>
      </c>
      <c r="O734" s="2" t="s">
        <v>1749</v>
      </c>
      <c r="Q734" s="2" t="s">
        <v>2569</v>
      </c>
      <c r="R734" s="6" t="n">
        <v>44669</v>
      </c>
      <c r="T734" s="2" t="s">
        <v>2569</v>
      </c>
      <c r="U734" s="6" t="n">
        <v>44669</v>
      </c>
    </row>
    <row r="735" customFormat="false" ht="18.7" hidden="false" customHeight="true" outlineLevel="0" collapsed="false">
      <c r="A735" s="1" t="n">
        <v>734</v>
      </c>
      <c r="B735" s="2" t="s">
        <v>2932</v>
      </c>
      <c r="C735" s="6" t="n">
        <v>45771</v>
      </c>
      <c r="D735" s="1" t="n">
        <v>2025</v>
      </c>
      <c r="E735" s="2" t="s">
        <v>1247</v>
      </c>
      <c r="F735" s="6" t="n">
        <v>35937</v>
      </c>
      <c r="G735" s="1" t="n">
        <v>503</v>
      </c>
      <c r="H735" s="2" t="s">
        <v>1250</v>
      </c>
      <c r="J735" s="2" t="s">
        <v>1757</v>
      </c>
      <c r="K735" s="2" t="s">
        <v>2589</v>
      </c>
      <c r="L735" s="2" t="s">
        <v>2590</v>
      </c>
      <c r="M735" s="6" t="n">
        <v>45770</v>
      </c>
      <c r="N735" s="2" t="s">
        <v>1758</v>
      </c>
      <c r="O735" s="2" t="s">
        <v>1766</v>
      </c>
    </row>
    <row r="736" customFormat="false" ht="18.7" hidden="false" customHeight="true" outlineLevel="0" collapsed="false">
      <c r="A736" s="1" t="n">
        <v>735</v>
      </c>
      <c r="B736" s="2" t="s">
        <v>1246</v>
      </c>
      <c r="C736" s="6" t="n">
        <v>45772</v>
      </c>
      <c r="D736" s="1" t="n">
        <v>2025</v>
      </c>
      <c r="E736" s="2" t="s">
        <v>1247</v>
      </c>
      <c r="F736" s="6" t="n">
        <v>35937</v>
      </c>
      <c r="G736" s="1" t="n">
        <v>503</v>
      </c>
      <c r="H736" s="2" t="s">
        <v>1250</v>
      </c>
      <c r="I736" s="2" t="s">
        <v>1148</v>
      </c>
      <c r="J736" s="2" t="s">
        <v>1823</v>
      </c>
      <c r="K736" s="2" t="s">
        <v>2069</v>
      </c>
      <c r="L736" s="2" t="s">
        <v>2070</v>
      </c>
      <c r="M736" s="6" t="n">
        <v>45771</v>
      </c>
      <c r="O736" s="2" t="s">
        <v>1749</v>
      </c>
    </row>
    <row r="737" customFormat="false" ht="18.7" hidden="false" customHeight="true" outlineLevel="0" collapsed="false">
      <c r="A737" s="1" t="n">
        <v>736</v>
      </c>
      <c r="B737" s="2" t="s">
        <v>2933</v>
      </c>
      <c r="C737" s="6" t="n">
        <v>45076</v>
      </c>
      <c r="D737" s="1" t="n">
        <v>2023</v>
      </c>
      <c r="E737" s="2" t="s">
        <v>2934</v>
      </c>
      <c r="F737" s="6" t="n">
        <v>34931</v>
      </c>
      <c r="G737" s="1" t="n">
        <v>510</v>
      </c>
      <c r="H737" s="2" t="s">
        <v>2935</v>
      </c>
      <c r="I737" s="2" t="s">
        <v>1848</v>
      </c>
      <c r="J737" s="2" t="s">
        <v>1850</v>
      </c>
      <c r="K737" s="2" t="s">
        <v>2069</v>
      </c>
      <c r="L737" s="2" t="s">
        <v>2070</v>
      </c>
      <c r="M737" s="6" t="n">
        <v>45074</v>
      </c>
      <c r="N737" s="2" t="s">
        <v>1775</v>
      </c>
      <c r="P737" s="2" t="s">
        <v>1776</v>
      </c>
    </row>
    <row r="738" customFormat="false" ht="18.7" hidden="false" customHeight="true" outlineLevel="0" collapsed="false">
      <c r="A738" s="1" t="n">
        <v>737</v>
      </c>
      <c r="B738" s="2" t="s">
        <v>2936</v>
      </c>
      <c r="C738" s="6" t="n">
        <v>45552</v>
      </c>
      <c r="D738" s="1" t="n">
        <v>2024</v>
      </c>
      <c r="E738" s="2" t="s">
        <v>2934</v>
      </c>
      <c r="F738" s="6" t="n">
        <v>34931</v>
      </c>
      <c r="G738" s="1" t="n">
        <v>510</v>
      </c>
      <c r="H738" s="2" t="s">
        <v>2935</v>
      </c>
      <c r="I738" s="2" t="s">
        <v>1025</v>
      </c>
      <c r="J738" s="2" t="s">
        <v>1850</v>
      </c>
      <c r="K738" s="2" t="s">
        <v>1901</v>
      </c>
      <c r="L738" s="2" t="s">
        <v>1902</v>
      </c>
      <c r="M738" s="6" t="n">
        <v>45532</v>
      </c>
      <c r="N738" s="2" t="s">
        <v>1758</v>
      </c>
      <c r="O738" s="2" t="s">
        <v>1749</v>
      </c>
      <c r="Q738" s="2" t="s">
        <v>1919</v>
      </c>
      <c r="R738" s="6" t="n">
        <v>45532</v>
      </c>
    </row>
    <row r="739" customFormat="false" ht="18.7" hidden="false" customHeight="true" outlineLevel="0" collapsed="false">
      <c r="A739" s="1" t="n">
        <v>738</v>
      </c>
      <c r="B739" s="2" t="s">
        <v>1552</v>
      </c>
      <c r="C739" s="6" t="n">
        <v>45140</v>
      </c>
      <c r="D739" s="1" t="n">
        <v>2023</v>
      </c>
      <c r="E739" s="2" t="s">
        <v>1553</v>
      </c>
      <c r="F739" s="6" t="n">
        <v>37530</v>
      </c>
      <c r="G739" s="1" t="n">
        <v>513</v>
      </c>
      <c r="H739" s="2" t="s">
        <v>1553</v>
      </c>
      <c r="I739" s="2" t="s">
        <v>1210</v>
      </c>
      <c r="J739" s="2" t="s">
        <v>1823</v>
      </c>
      <c r="K739" s="2" t="s">
        <v>2937</v>
      </c>
      <c r="L739" s="2" t="s">
        <v>2938</v>
      </c>
      <c r="M739" s="6" t="n">
        <v>45133</v>
      </c>
      <c r="O739" s="2" t="s">
        <v>1749</v>
      </c>
    </row>
    <row r="740" customFormat="false" ht="18.7" hidden="false" customHeight="true" outlineLevel="0" collapsed="false">
      <c r="A740" s="1" t="n">
        <v>739</v>
      </c>
      <c r="B740" s="2" t="s">
        <v>2939</v>
      </c>
      <c r="C740" s="6" t="n">
        <v>45197</v>
      </c>
      <c r="D740" s="1" t="n">
        <v>2023</v>
      </c>
      <c r="E740" s="2" t="s">
        <v>1553</v>
      </c>
      <c r="F740" s="6" t="n">
        <v>30021</v>
      </c>
      <c r="G740" s="1" t="n">
        <v>513</v>
      </c>
      <c r="H740" s="2" t="s">
        <v>1553</v>
      </c>
      <c r="I740" s="2" t="s">
        <v>1196</v>
      </c>
      <c r="J740" s="2" t="s">
        <v>1757</v>
      </c>
      <c r="K740" s="2" t="s">
        <v>1851</v>
      </c>
      <c r="L740" s="2" t="s">
        <v>1852</v>
      </c>
      <c r="M740" s="6" t="n">
        <v>45187</v>
      </c>
      <c r="N740" s="2" t="s">
        <v>1758</v>
      </c>
      <c r="O740" s="2" t="s">
        <v>1749</v>
      </c>
    </row>
    <row r="741" customFormat="false" ht="18.7" hidden="false" customHeight="true" outlineLevel="0" collapsed="false">
      <c r="A741" s="1" t="n">
        <v>740</v>
      </c>
      <c r="B741" s="2" t="s">
        <v>2940</v>
      </c>
      <c r="C741" s="6" t="n">
        <v>44970</v>
      </c>
      <c r="D741" s="1" t="n">
        <v>2023</v>
      </c>
      <c r="E741" s="2" t="s">
        <v>2941</v>
      </c>
      <c r="F741" s="6" t="n">
        <v>30736</v>
      </c>
      <c r="G741" s="1" t="n">
        <v>515</v>
      </c>
      <c r="H741" s="2" t="s">
        <v>2941</v>
      </c>
      <c r="I741" s="2" t="s">
        <v>1842</v>
      </c>
      <c r="J741" s="2" t="s">
        <v>1757</v>
      </c>
      <c r="K741" s="2" t="s">
        <v>1791</v>
      </c>
      <c r="L741" s="2" t="s">
        <v>1779</v>
      </c>
      <c r="M741" s="6" t="n">
        <v>44915</v>
      </c>
      <c r="N741" s="2" t="s">
        <v>1758</v>
      </c>
      <c r="O741" s="2" t="s">
        <v>1766</v>
      </c>
    </row>
    <row r="742" customFormat="false" ht="18.7" hidden="false" customHeight="true" outlineLevel="0" collapsed="false">
      <c r="A742" s="1" t="n">
        <v>741</v>
      </c>
      <c r="B742" s="2" t="s">
        <v>2942</v>
      </c>
      <c r="C742" s="6" t="n">
        <v>45072</v>
      </c>
      <c r="D742" s="1" t="n">
        <v>2023</v>
      </c>
      <c r="E742" s="2" t="s">
        <v>2941</v>
      </c>
      <c r="F742" s="6" t="n">
        <v>30736</v>
      </c>
      <c r="G742" s="1" t="n">
        <v>515</v>
      </c>
      <c r="H742" s="2" t="s">
        <v>2941</v>
      </c>
      <c r="I742" s="2" t="s">
        <v>1842</v>
      </c>
      <c r="J742" s="2" t="s">
        <v>1757</v>
      </c>
      <c r="K742" s="2" t="s">
        <v>2082</v>
      </c>
      <c r="L742" s="2" t="s">
        <v>2083</v>
      </c>
      <c r="M742" s="6" t="n">
        <v>45070</v>
      </c>
      <c r="N742" s="2" t="s">
        <v>1758</v>
      </c>
      <c r="O742" s="2" t="s">
        <v>1749</v>
      </c>
    </row>
    <row r="743" customFormat="false" ht="18.7" hidden="false" customHeight="true" outlineLevel="0" collapsed="false">
      <c r="A743" s="1" t="n">
        <v>742</v>
      </c>
      <c r="B743" s="2" t="s">
        <v>2943</v>
      </c>
      <c r="C743" s="6" t="n">
        <v>45055</v>
      </c>
      <c r="D743" s="1" t="n">
        <v>2023</v>
      </c>
      <c r="E743" s="2" t="s">
        <v>2944</v>
      </c>
      <c r="F743" s="6" t="n">
        <v>36171</v>
      </c>
      <c r="G743" s="1" t="n">
        <v>519</v>
      </c>
      <c r="H743" s="2" t="s">
        <v>2945</v>
      </c>
      <c r="I743" s="2" t="s">
        <v>950</v>
      </c>
      <c r="J743" s="2" t="s">
        <v>1746</v>
      </c>
      <c r="K743" s="2" t="s">
        <v>1778</v>
      </c>
      <c r="L743" s="2" t="s">
        <v>1779</v>
      </c>
      <c r="M743" s="6" t="n">
        <v>45054</v>
      </c>
      <c r="O743" s="2" t="s">
        <v>1766</v>
      </c>
      <c r="Q743" s="2" t="s">
        <v>1829</v>
      </c>
      <c r="R743" s="6" t="n">
        <v>45054</v>
      </c>
      <c r="S743" s="2" t="s">
        <v>1766</v>
      </c>
    </row>
    <row r="744" customFormat="false" ht="18.7" hidden="false" customHeight="true" outlineLevel="0" collapsed="false">
      <c r="A744" s="1" t="n">
        <v>743</v>
      </c>
      <c r="B744" s="2" t="s">
        <v>2946</v>
      </c>
      <c r="C744" s="6" t="n">
        <v>45316</v>
      </c>
      <c r="D744" s="1" t="n">
        <v>2024</v>
      </c>
      <c r="E744" s="2" t="s">
        <v>2944</v>
      </c>
      <c r="F744" s="6" t="n">
        <v>36171</v>
      </c>
      <c r="G744" s="1" t="n">
        <v>519</v>
      </c>
      <c r="H744" s="2" t="s">
        <v>2945</v>
      </c>
      <c r="I744" s="2" t="s">
        <v>950</v>
      </c>
      <c r="J744" s="2" t="s">
        <v>1746</v>
      </c>
      <c r="K744" s="2" t="s">
        <v>2947</v>
      </c>
      <c r="L744" s="2" t="s">
        <v>2948</v>
      </c>
      <c r="M744" s="6" t="n">
        <v>44838</v>
      </c>
      <c r="O744" s="2" t="s">
        <v>1749</v>
      </c>
    </row>
    <row r="745" customFormat="false" ht="18.7" hidden="false" customHeight="true" outlineLevel="0" collapsed="false">
      <c r="A745" s="1" t="n">
        <v>744</v>
      </c>
      <c r="B745" s="2" t="s">
        <v>2949</v>
      </c>
      <c r="C745" s="6" t="n">
        <v>44130</v>
      </c>
      <c r="D745" s="1" t="n">
        <v>2020</v>
      </c>
      <c r="E745" s="2" t="s">
        <v>2950</v>
      </c>
      <c r="F745" s="6" t="n">
        <v>30248</v>
      </c>
      <c r="G745" s="1" t="n">
        <v>520</v>
      </c>
      <c r="H745" s="2" t="s">
        <v>2951</v>
      </c>
      <c r="I745" s="2" t="s">
        <v>917</v>
      </c>
      <c r="J745" s="2" t="s">
        <v>1850</v>
      </c>
      <c r="K745" s="2" t="s">
        <v>1769</v>
      </c>
      <c r="L745" s="2" t="s">
        <v>1770</v>
      </c>
      <c r="M745" s="6" t="n">
        <v>43979</v>
      </c>
      <c r="N745" s="2" t="s">
        <v>1775</v>
      </c>
      <c r="P745" s="2" t="s">
        <v>1776</v>
      </c>
      <c r="Q745" s="2" t="s">
        <v>1779</v>
      </c>
      <c r="R745" s="6" t="n">
        <v>43979</v>
      </c>
      <c r="S745" s="2" t="s">
        <v>1749</v>
      </c>
    </row>
    <row r="746" customFormat="false" ht="18.7" hidden="false" customHeight="true" outlineLevel="0" collapsed="false">
      <c r="A746" s="1" t="n">
        <v>745</v>
      </c>
      <c r="B746" s="2" t="s">
        <v>2952</v>
      </c>
      <c r="C746" s="6" t="n">
        <v>44683</v>
      </c>
      <c r="D746" s="1" t="n">
        <v>2022</v>
      </c>
      <c r="E746" s="2" t="s">
        <v>2950</v>
      </c>
      <c r="F746" s="6" t="n">
        <v>30248</v>
      </c>
      <c r="G746" s="1" t="n">
        <v>520</v>
      </c>
      <c r="H746" s="2" t="s">
        <v>2951</v>
      </c>
      <c r="I746" s="2" t="s">
        <v>1944</v>
      </c>
      <c r="J746" s="2" t="s">
        <v>1850</v>
      </c>
      <c r="K746" s="2" t="s">
        <v>2082</v>
      </c>
      <c r="L746" s="2" t="s">
        <v>2083</v>
      </c>
      <c r="M746" s="6" t="n">
        <v>44681</v>
      </c>
      <c r="N746" s="2" t="s">
        <v>1775</v>
      </c>
      <c r="P746" s="2" t="s">
        <v>1776</v>
      </c>
    </row>
    <row r="747" customFormat="false" ht="18.7" hidden="false" customHeight="true" outlineLevel="0" collapsed="false">
      <c r="A747" s="1" t="n">
        <v>746</v>
      </c>
      <c r="B747" s="2" t="s">
        <v>2953</v>
      </c>
      <c r="C747" s="6" t="n">
        <v>45352</v>
      </c>
      <c r="D747" s="1" t="n">
        <v>2024</v>
      </c>
      <c r="E747" s="2" t="s">
        <v>2954</v>
      </c>
      <c r="F747" s="6" t="n">
        <v>19866</v>
      </c>
      <c r="G747" s="1" t="n">
        <v>523</v>
      </c>
      <c r="H747" s="2" t="s">
        <v>2955</v>
      </c>
      <c r="I747" s="2" t="s">
        <v>1804</v>
      </c>
      <c r="J747" s="2" t="s">
        <v>1850</v>
      </c>
      <c r="K747" s="2" t="s">
        <v>2487</v>
      </c>
      <c r="L747" s="2" t="s">
        <v>2276</v>
      </c>
      <c r="M747" s="6" t="n">
        <v>45351</v>
      </c>
      <c r="N747" s="2" t="s">
        <v>1906</v>
      </c>
      <c r="O747" s="2" t="s">
        <v>1749</v>
      </c>
    </row>
    <row r="748" customFormat="false" ht="18.7" hidden="false" customHeight="true" outlineLevel="0" collapsed="false">
      <c r="A748" s="1" t="n">
        <v>747</v>
      </c>
      <c r="B748" s="2" t="s">
        <v>2956</v>
      </c>
      <c r="C748" s="6" t="n">
        <v>45387</v>
      </c>
      <c r="D748" s="1" t="n">
        <v>2024</v>
      </c>
      <c r="E748" s="2" t="s">
        <v>2954</v>
      </c>
      <c r="F748" s="6" t="n">
        <v>19866</v>
      </c>
      <c r="G748" s="1" t="n">
        <v>523</v>
      </c>
      <c r="H748" s="2" t="s">
        <v>2955</v>
      </c>
      <c r="I748" s="2" t="s">
        <v>1804</v>
      </c>
      <c r="J748" s="2" t="s">
        <v>1850</v>
      </c>
      <c r="K748" s="2" t="s">
        <v>2487</v>
      </c>
      <c r="L748" s="2" t="s">
        <v>2276</v>
      </c>
      <c r="M748" s="6" t="n">
        <v>45385</v>
      </c>
      <c r="N748" s="2" t="s">
        <v>1906</v>
      </c>
      <c r="O748" s="2" t="s">
        <v>1749</v>
      </c>
      <c r="Q748" s="2" t="s">
        <v>1750</v>
      </c>
      <c r="R748" s="6" t="n">
        <v>45385</v>
      </c>
      <c r="S748" s="2" t="s">
        <v>1749</v>
      </c>
      <c r="T748" s="2" t="s">
        <v>1750</v>
      </c>
      <c r="U748" s="6" t="n">
        <v>45385</v>
      </c>
      <c r="V748" s="2" t="s">
        <v>1749</v>
      </c>
    </row>
    <row r="749" customFormat="false" ht="18.7" hidden="false" customHeight="true" outlineLevel="0" collapsed="false">
      <c r="A749" s="1" t="n">
        <v>748</v>
      </c>
      <c r="B749" s="2" t="s">
        <v>1689</v>
      </c>
      <c r="C749" s="6" t="n">
        <v>45567</v>
      </c>
      <c r="D749" s="1" t="n">
        <v>2024</v>
      </c>
      <c r="E749" s="2" t="s">
        <v>1690</v>
      </c>
      <c r="F749" s="6" t="n">
        <v>34557</v>
      </c>
      <c r="G749" s="1" t="n">
        <v>525</v>
      </c>
      <c r="H749" s="2" t="s">
        <v>1692</v>
      </c>
      <c r="I749" s="2" t="s">
        <v>917</v>
      </c>
      <c r="J749" s="2" t="s">
        <v>1823</v>
      </c>
      <c r="K749" s="2" t="s">
        <v>2082</v>
      </c>
      <c r="L749" s="2" t="s">
        <v>2083</v>
      </c>
      <c r="M749" s="6" t="n">
        <v>45565</v>
      </c>
      <c r="O749" s="2" t="s">
        <v>1749</v>
      </c>
      <c r="Q749" s="2" t="s">
        <v>1978</v>
      </c>
      <c r="R749" s="6" t="n">
        <v>45565</v>
      </c>
      <c r="S749" s="2" t="s">
        <v>1749</v>
      </c>
      <c r="T749" s="2" t="s">
        <v>1970</v>
      </c>
      <c r="U749" s="6" t="n">
        <v>45565</v>
      </c>
      <c r="V749" s="2" t="s">
        <v>1749</v>
      </c>
    </row>
    <row r="750" customFormat="false" ht="18.7" hidden="false" customHeight="true" outlineLevel="0" collapsed="false">
      <c r="A750" s="1" t="n">
        <v>749</v>
      </c>
      <c r="B750" s="2" t="s">
        <v>1693</v>
      </c>
      <c r="C750" s="6" t="n">
        <v>45635</v>
      </c>
      <c r="D750" s="1" t="n">
        <v>2024</v>
      </c>
      <c r="E750" s="2" t="s">
        <v>1690</v>
      </c>
      <c r="F750" s="6" t="n">
        <v>34557</v>
      </c>
      <c r="G750" s="1" t="n">
        <v>525</v>
      </c>
      <c r="H750" s="2" t="s">
        <v>1692</v>
      </c>
      <c r="I750" s="2" t="s">
        <v>917</v>
      </c>
      <c r="J750" s="2" t="s">
        <v>1823</v>
      </c>
      <c r="K750" s="2" t="s">
        <v>2957</v>
      </c>
      <c r="L750" s="2" t="s">
        <v>2958</v>
      </c>
      <c r="M750" s="6" t="n">
        <v>45632</v>
      </c>
      <c r="O750" s="2" t="s">
        <v>1749</v>
      </c>
    </row>
    <row r="751" customFormat="false" ht="18.7" hidden="false" customHeight="true" outlineLevel="0" collapsed="false">
      <c r="A751" s="1" t="n">
        <v>750</v>
      </c>
      <c r="B751" s="2" t="s">
        <v>2959</v>
      </c>
      <c r="C751" s="6" t="n">
        <v>43690</v>
      </c>
      <c r="D751" s="1" t="n">
        <v>2019</v>
      </c>
      <c r="E751" s="2" t="s">
        <v>2960</v>
      </c>
      <c r="F751" s="6" t="n">
        <v>32980</v>
      </c>
      <c r="G751" s="1" t="n">
        <v>526</v>
      </c>
      <c r="H751" s="2" t="s">
        <v>2961</v>
      </c>
      <c r="I751" s="2" t="s">
        <v>1842</v>
      </c>
      <c r="J751" s="2" t="s">
        <v>1850</v>
      </c>
      <c r="K751" s="2" t="s">
        <v>2082</v>
      </c>
      <c r="L751" s="2" t="s">
        <v>2083</v>
      </c>
      <c r="M751" s="6" t="n">
        <v>43688</v>
      </c>
      <c r="N751" s="2" t="s">
        <v>1775</v>
      </c>
      <c r="P751" s="2" t="s">
        <v>1776</v>
      </c>
      <c r="Q751" s="2" t="s">
        <v>1970</v>
      </c>
      <c r="R751" s="6" t="n">
        <v>43688</v>
      </c>
      <c r="S751" s="2" t="s">
        <v>1749</v>
      </c>
    </row>
    <row r="752" customFormat="false" ht="18.7" hidden="false" customHeight="true" outlineLevel="0" collapsed="false">
      <c r="A752" s="1" t="n">
        <v>751</v>
      </c>
      <c r="B752" s="2" t="s">
        <v>2962</v>
      </c>
      <c r="C752" s="6" t="n">
        <v>43972</v>
      </c>
      <c r="D752" s="1" t="n">
        <v>2020</v>
      </c>
      <c r="E752" s="2" t="s">
        <v>2960</v>
      </c>
      <c r="F752" s="6" t="n">
        <v>32980</v>
      </c>
      <c r="G752" s="1" t="n">
        <v>526</v>
      </c>
      <c r="H752" s="2" t="s">
        <v>2961</v>
      </c>
      <c r="I752" s="2" t="s">
        <v>1068</v>
      </c>
      <c r="J752" s="2" t="s">
        <v>1757</v>
      </c>
      <c r="K752" s="2" t="s">
        <v>2963</v>
      </c>
      <c r="L752" s="2" t="s">
        <v>2236</v>
      </c>
      <c r="M752" s="6" t="n">
        <v>43946</v>
      </c>
      <c r="N752" s="2" t="s">
        <v>1758</v>
      </c>
      <c r="O752" s="2" t="s">
        <v>1749</v>
      </c>
      <c r="Q752" s="2" t="s">
        <v>1863</v>
      </c>
      <c r="R752" s="6" t="n">
        <v>43946</v>
      </c>
      <c r="S752" s="2" t="s">
        <v>1784</v>
      </c>
      <c r="T752" s="2" t="s">
        <v>1863</v>
      </c>
      <c r="U752" s="6" t="n">
        <v>43946</v>
      </c>
      <c r="V752" s="2" t="s">
        <v>1784</v>
      </c>
    </row>
    <row r="753" customFormat="false" ht="18.7" hidden="false" customHeight="true" outlineLevel="0" collapsed="false">
      <c r="A753" s="1" t="n">
        <v>752</v>
      </c>
      <c r="B753" s="2" t="s">
        <v>2964</v>
      </c>
      <c r="C753" s="6" t="n">
        <v>45417</v>
      </c>
      <c r="D753" s="1" t="n">
        <v>2024</v>
      </c>
      <c r="E753" s="2" t="s">
        <v>2965</v>
      </c>
      <c r="F753" s="6" t="n">
        <v>34770</v>
      </c>
      <c r="G753" s="1" t="n">
        <v>528</v>
      </c>
      <c r="H753" s="2" t="s">
        <v>2966</v>
      </c>
      <c r="I753" s="2" t="s">
        <v>1148</v>
      </c>
      <c r="J753" s="2" t="s">
        <v>1757</v>
      </c>
      <c r="K753" s="2" t="s">
        <v>1831</v>
      </c>
      <c r="L753" s="2" t="s">
        <v>1765</v>
      </c>
      <c r="M753" s="6" t="n">
        <v>45417</v>
      </c>
      <c r="N753" s="2" t="s">
        <v>1758</v>
      </c>
      <c r="O753" s="2" t="s">
        <v>1766</v>
      </c>
    </row>
    <row r="754" customFormat="false" ht="18.7" hidden="false" customHeight="true" outlineLevel="0" collapsed="false">
      <c r="A754" s="1" t="n">
        <v>753</v>
      </c>
      <c r="B754" s="2" t="s">
        <v>2967</v>
      </c>
      <c r="C754" s="6" t="n">
        <v>45429</v>
      </c>
      <c r="D754" s="1" t="n">
        <v>2024</v>
      </c>
      <c r="E754" s="2" t="s">
        <v>2965</v>
      </c>
      <c r="F754" s="6" t="n">
        <v>34770</v>
      </c>
      <c r="G754" s="1" t="n">
        <v>528</v>
      </c>
      <c r="H754" s="2" t="s">
        <v>2966</v>
      </c>
      <c r="I754" s="2" t="s">
        <v>1148</v>
      </c>
      <c r="J754" s="2" t="s">
        <v>1850</v>
      </c>
      <c r="K754" s="2" t="s">
        <v>1754</v>
      </c>
      <c r="L754" s="2" t="s">
        <v>1750</v>
      </c>
      <c r="M754" s="6" t="n">
        <v>44967</v>
      </c>
      <c r="N754" s="2" t="s">
        <v>1775</v>
      </c>
      <c r="P754" s="2" t="s">
        <v>2023</v>
      </c>
    </row>
    <row r="755" customFormat="false" ht="18.7" hidden="false" customHeight="true" outlineLevel="0" collapsed="false">
      <c r="A755" s="1" t="n">
        <v>754</v>
      </c>
      <c r="B755" s="2" t="s">
        <v>1301</v>
      </c>
      <c r="C755" s="6" t="n">
        <v>45553</v>
      </c>
      <c r="D755" s="1" t="n">
        <v>2024</v>
      </c>
      <c r="E755" s="2" t="s">
        <v>1296</v>
      </c>
      <c r="F755" s="6" t="n">
        <v>36627</v>
      </c>
      <c r="G755" s="1" t="n">
        <v>531</v>
      </c>
      <c r="H755" s="2" t="s">
        <v>1297</v>
      </c>
      <c r="I755" s="2" t="s">
        <v>1100</v>
      </c>
      <c r="J755" s="2" t="s">
        <v>1757</v>
      </c>
      <c r="K755" s="2" t="s">
        <v>2968</v>
      </c>
      <c r="L755" s="2" t="s">
        <v>2969</v>
      </c>
      <c r="M755" s="6" t="n">
        <v>45551</v>
      </c>
      <c r="N755" s="2" t="s">
        <v>1758</v>
      </c>
      <c r="O755" s="2" t="s">
        <v>1749</v>
      </c>
    </row>
    <row r="756" customFormat="false" ht="18.7" hidden="false" customHeight="true" outlineLevel="0" collapsed="false">
      <c r="A756" s="1" t="n">
        <v>755</v>
      </c>
      <c r="B756" s="2" t="s">
        <v>1295</v>
      </c>
      <c r="C756" s="6" t="n">
        <v>45628</v>
      </c>
      <c r="D756" s="1" t="n">
        <v>2024</v>
      </c>
      <c r="E756" s="2" t="s">
        <v>1296</v>
      </c>
      <c r="F756" s="6" t="n">
        <v>36627</v>
      </c>
      <c r="G756" s="1" t="n">
        <v>531</v>
      </c>
      <c r="H756" s="2" t="s">
        <v>1297</v>
      </c>
      <c r="I756" s="2" t="s">
        <v>1100</v>
      </c>
      <c r="J756" s="2" t="s">
        <v>1757</v>
      </c>
      <c r="K756" s="2" t="s">
        <v>2571</v>
      </c>
      <c r="L756" s="2" t="s">
        <v>2572</v>
      </c>
      <c r="M756" s="6" t="n">
        <v>45549</v>
      </c>
      <c r="N756" s="2" t="s">
        <v>1758</v>
      </c>
      <c r="O756" s="2" t="s">
        <v>1749</v>
      </c>
      <c r="Q756" s="2" t="n">
        <v>609.24</v>
      </c>
      <c r="R756" s="6" t="n">
        <v>45549</v>
      </c>
      <c r="S756" s="2" t="s">
        <v>1749</v>
      </c>
    </row>
    <row r="757" customFormat="false" ht="18.7" hidden="false" customHeight="true" outlineLevel="0" collapsed="false">
      <c r="A757" s="1" t="n">
        <v>756</v>
      </c>
      <c r="B757" s="2" t="s">
        <v>2970</v>
      </c>
      <c r="C757" s="6" t="n">
        <v>44095</v>
      </c>
      <c r="D757" s="1" t="n">
        <v>2020</v>
      </c>
      <c r="E757" s="2" t="s">
        <v>2971</v>
      </c>
      <c r="F757" s="6" t="n">
        <v>34424</v>
      </c>
      <c r="G757" s="1" t="n">
        <v>537</v>
      </c>
      <c r="H757" s="2" t="s">
        <v>2972</v>
      </c>
      <c r="J757" s="2" t="s">
        <v>1850</v>
      </c>
      <c r="K757" s="2" t="s">
        <v>2249</v>
      </c>
      <c r="L757" s="2" t="s">
        <v>2245</v>
      </c>
      <c r="M757" s="6" t="n">
        <v>44095</v>
      </c>
      <c r="N757" s="2" t="s">
        <v>1758</v>
      </c>
      <c r="O757" s="2" t="s">
        <v>1766</v>
      </c>
      <c r="Q757" s="2" t="s">
        <v>2244</v>
      </c>
      <c r="R757" s="6" t="n">
        <v>44095</v>
      </c>
      <c r="T757" s="2" t="s">
        <v>2250</v>
      </c>
      <c r="U757" s="6" t="n">
        <v>44095</v>
      </c>
      <c r="V757" s="2" t="s">
        <v>1766</v>
      </c>
      <c r="W757" s="2" t="s">
        <v>2581</v>
      </c>
      <c r="X757" s="6" t="n">
        <v>44095</v>
      </c>
      <c r="Y757" s="2" t="s">
        <v>1766</v>
      </c>
    </row>
    <row r="758" customFormat="false" ht="18.7" hidden="false" customHeight="true" outlineLevel="0" collapsed="false">
      <c r="A758" s="1" t="n">
        <v>757</v>
      </c>
      <c r="B758" s="2" t="s">
        <v>2973</v>
      </c>
      <c r="C758" s="6" t="n">
        <v>45517</v>
      </c>
      <c r="D758" s="1" t="n">
        <v>2024</v>
      </c>
      <c r="E758" s="2" t="s">
        <v>2971</v>
      </c>
      <c r="F758" s="6" t="n">
        <v>34424</v>
      </c>
      <c r="G758" s="1" t="n">
        <v>537</v>
      </c>
      <c r="H758" s="2" t="s">
        <v>2972</v>
      </c>
      <c r="I758" s="2" t="s">
        <v>2112</v>
      </c>
      <c r="J758" s="2" t="s">
        <v>1850</v>
      </c>
      <c r="K758" s="2" t="s">
        <v>1759</v>
      </c>
      <c r="L758" s="2" t="s">
        <v>1750</v>
      </c>
      <c r="M758" s="6" t="n">
        <v>45516</v>
      </c>
      <c r="N758" s="2" t="s">
        <v>2375</v>
      </c>
      <c r="O758" s="2" t="s">
        <v>1784</v>
      </c>
    </row>
    <row r="759" customFormat="false" ht="18.7" hidden="false" customHeight="true" outlineLevel="0" collapsed="false">
      <c r="A759" s="1" t="n">
        <v>758</v>
      </c>
      <c r="B759" s="2" t="s">
        <v>2974</v>
      </c>
      <c r="C759" s="6" t="n">
        <v>44113</v>
      </c>
      <c r="D759" s="1" t="n">
        <v>2020</v>
      </c>
      <c r="E759" s="2" t="s">
        <v>2975</v>
      </c>
      <c r="F759" s="6" t="n">
        <v>30805</v>
      </c>
      <c r="G759" s="1" t="n">
        <v>538</v>
      </c>
      <c r="H759" s="2" t="s">
        <v>2976</v>
      </c>
      <c r="I759" s="2" t="s">
        <v>939</v>
      </c>
      <c r="J759" s="2" t="s">
        <v>1757</v>
      </c>
      <c r="K759" s="2" t="s">
        <v>1969</v>
      </c>
      <c r="L759" s="2" t="s">
        <v>1970</v>
      </c>
      <c r="M759" s="6" t="n">
        <v>44112</v>
      </c>
      <c r="N759" s="2" t="s">
        <v>1775</v>
      </c>
      <c r="P759" s="2" t="s">
        <v>1971</v>
      </c>
    </row>
    <row r="760" customFormat="false" ht="18.7" hidden="false" customHeight="true" outlineLevel="0" collapsed="false">
      <c r="A760" s="1" t="n">
        <v>759</v>
      </c>
      <c r="B760" s="2" t="s">
        <v>2977</v>
      </c>
      <c r="C760" s="6" t="n">
        <v>44904</v>
      </c>
      <c r="D760" s="1" t="n">
        <v>2022</v>
      </c>
      <c r="E760" s="2" t="s">
        <v>2975</v>
      </c>
      <c r="F760" s="6" t="n">
        <v>30805</v>
      </c>
      <c r="G760" s="1" t="n">
        <v>538</v>
      </c>
      <c r="H760" s="2" t="s">
        <v>2976</v>
      </c>
      <c r="I760" s="2" t="s">
        <v>979</v>
      </c>
      <c r="J760" s="2" t="s">
        <v>1850</v>
      </c>
      <c r="K760" s="2" t="s">
        <v>2082</v>
      </c>
      <c r="L760" s="2" t="s">
        <v>2083</v>
      </c>
      <c r="M760" s="6" t="n">
        <v>44903</v>
      </c>
      <c r="N760" s="2" t="s">
        <v>1775</v>
      </c>
      <c r="P760" s="2" t="s">
        <v>1776</v>
      </c>
    </row>
    <row r="761" customFormat="false" ht="18.7" hidden="false" customHeight="true" outlineLevel="0" collapsed="false">
      <c r="A761" s="1" t="n">
        <v>760</v>
      </c>
      <c r="B761" s="2" t="s">
        <v>2978</v>
      </c>
      <c r="C761" s="6" t="n">
        <v>43325</v>
      </c>
      <c r="D761" s="1" t="n">
        <v>2018</v>
      </c>
      <c r="E761" s="2" t="s">
        <v>2979</v>
      </c>
      <c r="F761" s="6" t="n">
        <v>30246</v>
      </c>
      <c r="G761" s="1" t="n">
        <v>543</v>
      </c>
      <c r="H761" s="2" t="s">
        <v>2980</v>
      </c>
      <c r="J761" s="2" t="s">
        <v>1757</v>
      </c>
      <c r="K761" s="2" t="s">
        <v>2981</v>
      </c>
      <c r="L761" s="2" t="s">
        <v>2255</v>
      </c>
      <c r="M761" s="6" t="n">
        <v>43323</v>
      </c>
      <c r="N761" s="2" t="s">
        <v>1775</v>
      </c>
      <c r="P761" s="2" t="s">
        <v>1797</v>
      </c>
      <c r="Q761" s="2" t="s">
        <v>2245</v>
      </c>
      <c r="R761" s="6" t="n">
        <v>43323</v>
      </c>
      <c r="S761" s="2" t="s">
        <v>1766</v>
      </c>
    </row>
    <row r="762" customFormat="false" ht="18.7" hidden="false" customHeight="true" outlineLevel="0" collapsed="false">
      <c r="A762" s="1" t="n">
        <v>761</v>
      </c>
      <c r="B762" s="2" t="s">
        <v>2982</v>
      </c>
      <c r="C762" s="6" t="n">
        <v>44817</v>
      </c>
      <c r="D762" s="1" t="n">
        <v>2022</v>
      </c>
      <c r="E762" s="2" t="s">
        <v>2979</v>
      </c>
      <c r="F762" s="6" t="n">
        <v>30246</v>
      </c>
      <c r="G762" s="1" t="n">
        <v>543</v>
      </c>
      <c r="H762" s="2" t="s">
        <v>2980</v>
      </c>
      <c r="I762" s="2" t="s">
        <v>1100</v>
      </c>
      <c r="J762" s="2" t="s">
        <v>1850</v>
      </c>
      <c r="K762" s="2" t="s">
        <v>1969</v>
      </c>
      <c r="L762" s="2" t="s">
        <v>1970</v>
      </c>
      <c r="M762" s="6" t="n">
        <v>44815</v>
      </c>
      <c r="N762" s="2" t="s">
        <v>1775</v>
      </c>
      <c r="P762" s="2" t="s">
        <v>1776</v>
      </c>
      <c r="Q762" s="2" t="s">
        <v>2983</v>
      </c>
      <c r="R762" s="6" t="n">
        <v>44815</v>
      </c>
      <c r="S762" s="2" t="s">
        <v>1784</v>
      </c>
    </row>
    <row r="763" customFormat="false" ht="18.7" hidden="false" customHeight="true" outlineLevel="0" collapsed="false">
      <c r="A763" s="1" t="n">
        <v>762</v>
      </c>
      <c r="B763" s="2" t="s">
        <v>2984</v>
      </c>
      <c r="C763" s="6" t="n">
        <v>44817</v>
      </c>
      <c r="D763" s="1" t="n">
        <v>2022</v>
      </c>
      <c r="E763" s="2" t="s">
        <v>2985</v>
      </c>
      <c r="F763" s="6" t="n">
        <v>33801</v>
      </c>
      <c r="G763" s="1" t="n">
        <v>546</v>
      </c>
      <c r="H763" s="2" t="s">
        <v>2986</v>
      </c>
      <c r="I763" s="2" t="s">
        <v>1030</v>
      </c>
      <c r="J763" s="2" t="s">
        <v>1850</v>
      </c>
      <c r="K763" s="2" t="s">
        <v>1769</v>
      </c>
      <c r="L763" s="2" t="s">
        <v>1770</v>
      </c>
      <c r="M763" s="6" t="n">
        <v>44815</v>
      </c>
      <c r="N763" s="2" t="s">
        <v>1775</v>
      </c>
      <c r="P763" s="2" t="s">
        <v>1776</v>
      </c>
      <c r="Q763" s="2" t="s">
        <v>1779</v>
      </c>
      <c r="R763" s="6" t="n">
        <v>44815</v>
      </c>
      <c r="S763" s="2" t="s">
        <v>1749</v>
      </c>
    </row>
    <row r="764" customFormat="false" ht="18.7" hidden="false" customHeight="true" outlineLevel="0" collapsed="false">
      <c r="A764" s="1" t="n">
        <v>763</v>
      </c>
      <c r="B764" s="2" t="s">
        <v>2987</v>
      </c>
      <c r="C764" s="6" t="n">
        <v>44999</v>
      </c>
      <c r="D764" s="1" t="n">
        <v>2023</v>
      </c>
      <c r="E764" s="2" t="s">
        <v>2985</v>
      </c>
      <c r="F764" s="6" t="n">
        <v>33801</v>
      </c>
      <c r="G764" s="1" t="n">
        <v>546</v>
      </c>
      <c r="H764" s="2" t="s">
        <v>2986</v>
      </c>
      <c r="I764" s="2" t="s">
        <v>1030</v>
      </c>
      <c r="J764" s="2" t="s">
        <v>1757</v>
      </c>
      <c r="K764" s="2" t="s">
        <v>2009</v>
      </c>
      <c r="L764" s="2" t="s">
        <v>1988</v>
      </c>
      <c r="M764" s="6" t="n">
        <v>44999</v>
      </c>
      <c r="N764" s="2" t="s">
        <v>1775</v>
      </c>
      <c r="P764" s="2" t="s">
        <v>1904</v>
      </c>
    </row>
    <row r="765" customFormat="false" ht="18.7" hidden="false" customHeight="true" outlineLevel="0" collapsed="false">
      <c r="A765" s="1" t="n">
        <v>764</v>
      </c>
      <c r="B765" s="2" t="s">
        <v>2988</v>
      </c>
      <c r="C765" s="6" t="n">
        <v>44464</v>
      </c>
      <c r="D765" s="1" t="n">
        <v>2021</v>
      </c>
      <c r="E765" s="2" t="s">
        <v>2989</v>
      </c>
      <c r="F765" s="6" t="n">
        <v>31267</v>
      </c>
      <c r="G765" s="1" t="n">
        <v>549</v>
      </c>
      <c r="H765" s="2" t="s">
        <v>2990</v>
      </c>
      <c r="J765" s="2" t="s">
        <v>1757</v>
      </c>
      <c r="K765" s="2" t="s">
        <v>2620</v>
      </c>
      <c r="L765" s="2" t="s">
        <v>1824</v>
      </c>
      <c r="M765" s="6" t="n">
        <v>44463</v>
      </c>
      <c r="N765" s="2" t="s">
        <v>1775</v>
      </c>
      <c r="P765" s="2" t="s">
        <v>1904</v>
      </c>
    </row>
    <row r="766" customFormat="false" ht="18.7" hidden="false" customHeight="true" outlineLevel="0" collapsed="false">
      <c r="A766" s="1" t="n">
        <v>765</v>
      </c>
      <c r="B766" s="2" t="s">
        <v>2991</v>
      </c>
      <c r="C766" s="6" t="n">
        <v>45120</v>
      </c>
      <c r="D766" s="1" t="n">
        <v>2023</v>
      </c>
      <c r="E766" s="2" t="s">
        <v>2992</v>
      </c>
      <c r="F766" s="6" t="n">
        <v>31267</v>
      </c>
      <c r="G766" s="1" t="n">
        <v>549</v>
      </c>
      <c r="H766" s="2" t="s">
        <v>2990</v>
      </c>
      <c r="I766" s="2" t="s">
        <v>1083</v>
      </c>
      <c r="J766" s="2" t="s">
        <v>1757</v>
      </c>
      <c r="K766" s="2" t="s">
        <v>2209</v>
      </c>
      <c r="L766" s="2" t="s">
        <v>2001</v>
      </c>
      <c r="M766" s="6" t="n">
        <v>45118</v>
      </c>
      <c r="N766" s="2" t="s">
        <v>1775</v>
      </c>
      <c r="P766" s="2" t="s">
        <v>1904</v>
      </c>
    </row>
    <row r="767" customFormat="false" ht="18.7" hidden="false" customHeight="true" outlineLevel="0" collapsed="false">
      <c r="A767" s="1" t="n">
        <v>766</v>
      </c>
      <c r="B767" s="2" t="s">
        <v>1207</v>
      </c>
      <c r="C767" s="6" t="n">
        <v>44932</v>
      </c>
      <c r="D767" s="1" t="n">
        <v>2023</v>
      </c>
      <c r="E767" s="2" t="s">
        <v>1205</v>
      </c>
      <c r="F767" s="6" t="n">
        <v>29678</v>
      </c>
      <c r="G767" s="1" t="n">
        <v>551</v>
      </c>
      <c r="H767" s="2" t="s">
        <v>1206</v>
      </c>
      <c r="I767" s="2" t="s">
        <v>1148</v>
      </c>
      <c r="J767" s="2" t="s">
        <v>1746</v>
      </c>
      <c r="K767" s="2" t="s">
        <v>1969</v>
      </c>
      <c r="L767" s="2" t="s">
        <v>1970</v>
      </c>
      <c r="M767" s="6" t="n">
        <v>44931</v>
      </c>
      <c r="O767" s="2" t="s">
        <v>1749</v>
      </c>
    </row>
    <row r="768" customFormat="false" ht="18.7" hidden="false" customHeight="true" outlineLevel="0" collapsed="false">
      <c r="A768" s="1" t="n">
        <v>767</v>
      </c>
      <c r="B768" s="2" t="s">
        <v>1204</v>
      </c>
      <c r="C768" s="6" t="n">
        <v>45245</v>
      </c>
      <c r="D768" s="1" t="n">
        <v>2023</v>
      </c>
      <c r="E768" s="2" t="s">
        <v>1205</v>
      </c>
      <c r="F768" s="6" t="n">
        <v>29678</v>
      </c>
      <c r="G768" s="1" t="n">
        <v>551</v>
      </c>
      <c r="H768" s="2" t="s">
        <v>1206</v>
      </c>
      <c r="I768" s="2" t="s">
        <v>1148</v>
      </c>
      <c r="J768" s="2" t="s">
        <v>1746</v>
      </c>
      <c r="K768" s="2" t="s">
        <v>1901</v>
      </c>
      <c r="L768" s="2" t="s">
        <v>1902</v>
      </c>
      <c r="M768" s="6" t="n">
        <v>44889</v>
      </c>
      <c r="O768" s="2" t="s">
        <v>1749</v>
      </c>
      <c r="Q768" s="2" t="s">
        <v>1917</v>
      </c>
      <c r="R768" s="6" t="n">
        <v>44889</v>
      </c>
      <c r="S768" s="2" t="s">
        <v>1766</v>
      </c>
    </row>
    <row r="769" customFormat="false" ht="18.7" hidden="false" customHeight="true" outlineLevel="0" collapsed="false">
      <c r="A769" s="1" t="n">
        <v>768</v>
      </c>
      <c r="B769" s="2" t="s">
        <v>1238</v>
      </c>
      <c r="C769" s="6" t="n">
        <v>45418</v>
      </c>
      <c r="D769" s="1" t="n">
        <v>2024</v>
      </c>
      <c r="E769" s="2" t="s">
        <v>1239</v>
      </c>
      <c r="F769" s="6" t="n">
        <v>33048</v>
      </c>
      <c r="G769" s="1" t="n">
        <v>555</v>
      </c>
      <c r="H769" s="2" t="s">
        <v>1240</v>
      </c>
      <c r="I769" s="2" t="s">
        <v>927</v>
      </c>
      <c r="J769" s="2" t="s">
        <v>1823</v>
      </c>
      <c r="K769" s="2" t="s">
        <v>1759</v>
      </c>
      <c r="L769" s="2" t="s">
        <v>1750</v>
      </c>
      <c r="M769" s="6" t="n">
        <v>45412</v>
      </c>
      <c r="O769" s="2" t="s">
        <v>1749</v>
      </c>
    </row>
    <row r="770" customFormat="false" ht="18.7" hidden="false" customHeight="true" outlineLevel="0" collapsed="false">
      <c r="A770" s="1" t="n">
        <v>769</v>
      </c>
      <c r="B770" s="2" t="s">
        <v>1241</v>
      </c>
      <c r="C770" s="6" t="n">
        <v>45449</v>
      </c>
      <c r="D770" s="1" t="n">
        <v>2024</v>
      </c>
      <c r="E770" s="2" t="s">
        <v>1239</v>
      </c>
      <c r="F770" s="6" t="n">
        <v>33048</v>
      </c>
      <c r="G770" s="1" t="n">
        <v>555</v>
      </c>
      <c r="H770" s="2" t="s">
        <v>1240</v>
      </c>
      <c r="I770" s="2" t="s">
        <v>927</v>
      </c>
      <c r="J770" s="2" t="s">
        <v>1823</v>
      </c>
      <c r="K770" s="2" t="s">
        <v>1778</v>
      </c>
      <c r="L770" s="2" t="s">
        <v>1779</v>
      </c>
      <c r="M770" s="6" t="n">
        <v>45264</v>
      </c>
      <c r="O770" s="2" t="s">
        <v>1749</v>
      </c>
      <c r="Q770" s="2" t="s">
        <v>1788</v>
      </c>
      <c r="R770" s="6" t="n">
        <v>45264</v>
      </c>
      <c r="S770" s="2" t="s">
        <v>1749</v>
      </c>
    </row>
    <row r="771" customFormat="false" ht="18.7" hidden="false" customHeight="true" outlineLevel="0" collapsed="false">
      <c r="A771" s="1" t="n">
        <v>770</v>
      </c>
      <c r="B771" s="2" t="s">
        <v>2993</v>
      </c>
      <c r="C771" s="6" t="n">
        <v>44830</v>
      </c>
      <c r="D771" s="1" t="n">
        <v>2022</v>
      </c>
      <c r="E771" s="2" t="s">
        <v>2994</v>
      </c>
      <c r="F771" s="6" t="n">
        <v>33657</v>
      </c>
      <c r="G771" s="1" t="n">
        <v>562</v>
      </c>
      <c r="H771" s="2" t="s">
        <v>897</v>
      </c>
      <c r="J771" s="2" t="s">
        <v>1757</v>
      </c>
      <c r="K771" s="2" t="s">
        <v>2995</v>
      </c>
      <c r="L771" s="2" t="s">
        <v>1863</v>
      </c>
      <c r="M771" s="6" t="n">
        <v>44829</v>
      </c>
      <c r="N771" s="2" t="s">
        <v>1758</v>
      </c>
      <c r="O771" s="2" t="s">
        <v>1784</v>
      </c>
      <c r="Q771" s="2" t="s">
        <v>1863</v>
      </c>
      <c r="R771" s="6" t="n">
        <v>44829</v>
      </c>
      <c r="S771" s="2" t="s">
        <v>1784</v>
      </c>
      <c r="T771" s="2" t="s">
        <v>2177</v>
      </c>
      <c r="U771" s="6" t="n">
        <v>44829</v>
      </c>
      <c r="V771" s="2" t="s">
        <v>1784</v>
      </c>
    </row>
    <row r="772" customFormat="false" ht="18.7" hidden="false" customHeight="true" outlineLevel="0" collapsed="false">
      <c r="A772" s="1" t="n">
        <v>771</v>
      </c>
      <c r="B772" s="2" t="s">
        <v>892</v>
      </c>
      <c r="C772" s="6" t="n">
        <v>44844</v>
      </c>
      <c r="D772" s="1" t="n">
        <v>2022</v>
      </c>
      <c r="E772" s="2" t="s">
        <v>893</v>
      </c>
      <c r="F772" s="6" t="n">
        <v>33657</v>
      </c>
      <c r="G772" s="1" t="n">
        <v>562</v>
      </c>
      <c r="H772" s="2" t="s">
        <v>897</v>
      </c>
      <c r="I772" s="2" t="s">
        <v>1020</v>
      </c>
      <c r="J772" s="2" t="s">
        <v>1850</v>
      </c>
      <c r="K772" s="2" t="s">
        <v>2816</v>
      </c>
      <c r="L772" s="2" t="s">
        <v>2817</v>
      </c>
      <c r="M772" s="6" t="n">
        <v>44763</v>
      </c>
      <c r="N772" s="2" t="s">
        <v>1758</v>
      </c>
      <c r="O772" s="2" t="s">
        <v>1749</v>
      </c>
      <c r="Q772" s="2" t="s">
        <v>1902</v>
      </c>
      <c r="R772" s="6" t="n">
        <v>44763</v>
      </c>
      <c r="T772" s="2" t="s">
        <v>1921</v>
      </c>
      <c r="U772" s="6" t="n">
        <v>44763</v>
      </c>
      <c r="V772" s="2" t="s">
        <v>1749</v>
      </c>
      <c r="W772" s="2" t="s">
        <v>2996</v>
      </c>
      <c r="X772" s="6" t="n">
        <v>44763</v>
      </c>
      <c r="Y772" s="2" t="s">
        <v>1749</v>
      </c>
    </row>
    <row r="773" customFormat="false" ht="18.7" hidden="false" customHeight="true" outlineLevel="0" collapsed="false">
      <c r="A773" s="1" t="n">
        <v>772</v>
      </c>
      <c r="B773" s="2" t="s">
        <v>2997</v>
      </c>
      <c r="C773" s="6" t="n">
        <v>44735</v>
      </c>
      <c r="D773" s="1" t="n">
        <v>2022</v>
      </c>
      <c r="E773" s="2" t="s">
        <v>2998</v>
      </c>
      <c r="F773" s="6" t="n">
        <v>32815</v>
      </c>
      <c r="G773" s="1" t="n">
        <v>563</v>
      </c>
      <c r="H773" s="2" t="s">
        <v>2999</v>
      </c>
      <c r="J773" s="2" t="s">
        <v>1850</v>
      </c>
      <c r="K773" s="2" t="s">
        <v>3000</v>
      </c>
      <c r="L773" s="2" t="s">
        <v>3001</v>
      </c>
      <c r="M773" s="6" t="n">
        <v>44717</v>
      </c>
      <c r="N773" s="2" t="s">
        <v>1775</v>
      </c>
      <c r="P773" s="2" t="s">
        <v>1857</v>
      </c>
      <c r="Q773" s="2" t="s">
        <v>3002</v>
      </c>
      <c r="R773" s="6" t="n">
        <v>44717</v>
      </c>
      <c r="S773" s="2" t="s">
        <v>1766</v>
      </c>
      <c r="T773" s="2" t="s">
        <v>2417</v>
      </c>
      <c r="U773" s="6" t="n">
        <v>44717</v>
      </c>
      <c r="V773" s="2" t="s">
        <v>1766</v>
      </c>
    </row>
    <row r="774" customFormat="false" ht="18.7" hidden="false" customHeight="true" outlineLevel="0" collapsed="false">
      <c r="A774" s="1" t="n">
        <v>773</v>
      </c>
      <c r="B774" s="2" t="s">
        <v>3003</v>
      </c>
      <c r="C774" s="6" t="n">
        <v>44819</v>
      </c>
      <c r="D774" s="1" t="n">
        <v>2022</v>
      </c>
      <c r="E774" s="2" t="s">
        <v>2998</v>
      </c>
      <c r="F774" s="6" t="n">
        <v>32815</v>
      </c>
      <c r="G774" s="1" t="n">
        <v>563</v>
      </c>
      <c r="H774" s="2" t="s">
        <v>2999</v>
      </c>
      <c r="I774" s="2" t="s">
        <v>927</v>
      </c>
      <c r="J774" s="2" t="s">
        <v>1757</v>
      </c>
      <c r="K774" s="2" t="s">
        <v>3004</v>
      </c>
      <c r="L774" s="2" t="n">
        <v>915.17</v>
      </c>
      <c r="M774" s="6" t="n">
        <v>44806</v>
      </c>
      <c r="N774" s="2" t="s">
        <v>1890</v>
      </c>
      <c r="O774" s="2" t="s">
        <v>1766</v>
      </c>
      <c r="Q774" s="2" t="n">
        <v>915.03</v>
      </c>
      <c r="R774" s="6" t="n">
        <v>44806</v>
      </c>
      <c r="S774" s="2" t="s">
        <v>1766</v>
      </c>
    </row>
    <row r="775" customFormat="false" ht="18.7" hidden="false" customHeight="true" outlineLevel="0" collapsed="false">
      <c r="A775" s="1" t="n">
        <v>774</v>
      </c>
      <c r="B775" s="2" t="s">
        <v>3005</v>
      </c>
      <c r="C775" s="6" t="n">
        <v>44930</v>
      </c>
      <c r="D775" s="1" t="n">
        <v>2023</v>
      </c>
      <c r="E775" s="2" t="s">
        <v>3006</v>
      </c>
      <c r="F775" s="6" t="n">
        <v>25470</v>
      </c>
      <c r="G775" s="1" t="n">
        <v>564</v>
      </c>
      <c r="H775" s="2" t="s">
        <v>3007</v>
      </c>
      <c r="I775" s="2" t="s">
        <v>1944</v>
      </c>
      <c r="J775" s="2" t="s">
        <v>1746</v>
      </c>
      <c r="K775" s="2" t="s">
        <v>1754</v>
      </c>
      <c r="L775" s="2" t="s">
        <v>1750</v>
      </c>
      <c r="M775" s="6" t="n">
        <v>44929</v>
      </c>
      <c r="N775" s="2" t="s">
        <v>1758</v>
      </c>
      <c r="O775" s="2" t="s">
        <v>1749</v>
      </c>
      <c r="Q775" s="2" t="s">
        <v>2244</v>
      </c>
      <c r="R775" s="6" t="n">
        <v>44929</v>
      </c>
    </row>
    <row r="776" customFormat="false" ht="18.7" hidden="false" customHeight="true" outlineLevel="0" collapsed="false">
      <c r="A776" s="1" t="n">
        <v>775</v>
      </c>
      <c r="B776" s="2" t="s">
        <v>3008</v>
      </c>
      <c r="C776" s="6" t="n">
        <v>45097</v>
      </c>
      <c r="D776" s="1" t="n">
        <v>2023</v>
      </c>
      <c r="E776" s="2" t="s">
        <v>3006</v>
      </c>
      <c r="F776" s="6" t="n">
        <v>25470</v>
      </c>
      <c r="G776" s="1" t="n">
        <v>564</v>
      </c>
      <c r="H776" s="2" t="s">
        <v>3007</v>
      </c>
      <c r="I776" s="2" t="s">
        <v>1944</v>
      </c>
      <c r="J776" s="2" t="s">
        <v>1746</v>
      </c>
      <c r="K776" s="2" t="s">
        <v>1754</v>
      </c>
      <c r="L776" s="2" t="s">
        <v>1750</v>
      </c>
      <c r="M776" s="6" t="n">
        <v>45084</v>
      </c>
      <c r="N776" s="2" t="s">
        <v>1758</v>
      </c>
      <c r="O776" s="2" t="s">
        <v>1749</v>
      </c>
      <c r="Q776" s="2" t="s">
        <v>2244</v>
      </c>
      <c r="R776" s="6" t="n">
        <v>45084</v>
      </c>
    </row>
    <row r="777" customFormat="false" ht="18.7" hidden="false" customHeight="true" outlineLevel="0" collapsed="false">
      <c r="A777" s="1" t="n">
        <v>776</v>
      </c>
      <c r="B777" s="2" t="s">
        <v>3009</v>
      </c>
      <c r="C777" s="6" t="n">
        <v>44222</v>
      </c>
      <c r="D777" s="1" t="n">
        <v>2021</v>
      </c>
      <c r="E777" s="2" t="s">
        <v>3010</v>
      </c>
      <c r="F777" s="6" t="n">
        <v>22447</v>
      </c>
      <c r="G777" s="1" t="n">
        <v>566</v>
      </c>
      <c r="H777" s="2" t="s">
        <v>3011</v>
      </c>
      <c r="I777" s="2" t="s">
        <v>1944</v>
      </c>
      <c r="J777" s="2" t="s">
        <v>1757</v>
      </c>
      <c r="K777" s="2" t="s">
        <v>3012</v>
      </c>
      <c r="L777" s="2" t="s">
        <v>3013</v>
      </c>
      <c r="M777" s="6" t="n">
        <v>44212</v>
      </c>
      <c r="N777" s="2" t="s">
        <v>1758</v>
      </c>
      <c r="O777" s="2" t="s">
        <v>1766</v>
      </c>
      <c r="Q777" s="2" t="s">
        <v>1779</v>
      </c>
      <c r="R777" s="6" t="n">
        <v>44212</v>
      </c>
      <c r="S777" s="2" t="s">
        <v>1766</v>
      </c>
    </row>
    <row r="778" customFormat="false" ht="18.7" hidden="false" customHeight="true" outlineLevel="0" collapsed="false">
      <c r="A778" s="1" t="n">
        <v>777</v>
      </c>
      <c r="B778" s="2" t="s">
        <v>3014</v>
      </c>
      <c r="C778" s="6" t="n">
        <v>44852</v>
      </c>
      <c r="D778" s="1" t="n">
        <v>2022</v>
      </c>
      <c r="E778" s="2" t="s">
        <v>3010</v>
      </c>
      <c r="F778" s="6" t="n">
        <v>22447</v>
      </c>
      <c r="G778" s="1" t="n">
        <v>566</v>
      </c>
      <c r="H778" s="2" t="s">
        <v>3011</v>
      </c>
      <c r="I778" s="2" t="s">
        <v>1944</v>
      </c>
      <c r="J778" s="2" t="s">
        <v>1850</v>
      </c>
      <c r="K778" s="2" t="s">
        <v>2127</v>
      </c>
      <c r="L778" s="2" t="s">
        <v>2128</v>
      </c>
      <c r="M778" s="6" t="n">
        <v>44335</v>
      </c>
      <c r="N778" s="2" t="s">
        <v>1775</v>
      </c>
      <c r="P778" s="2" t="s">
        <v>1776</v>
      </c>
    </row>
    <row r="779" customFormat="false" ht="18.7" hidden="false" customHeight="true" outlineLevel="0" collapsed="false">
      <c r="A779" s="1" t="n">
        <v>778</v>
      </c>
      <c r="B779" s="2" t="s">
        <v>3015</v>
      </c>
      <c r="C779" s="6" t="n">
        <v>43490</v>
      </c>
      <c r="D779" s="1" t="n">
        <v>2019</v>
      </c>
      <c r="E779" s="2" t="s">
        <v>3016</v>
      </c>
      <c r="F779" s="6" t="n">
        <v>33789</v>
      </c>
      <c r="G779" s="1" t="n">
        <v>568</v>
      </c>
      <c r="H779" s="2" t="s">
        <v>3017</v>
      </c>
      <c r="I779" s="2" t="s">
        <v>1030</v>
      </c>
      <c r="J779" s="2" t="s">
        <v>1757</v>
      </c>
      <c r="K779" s="2" t="s">
        <v>3018</v>
      </c>
      <c r="L779" s="2" t="s">
        <v>3019</v>
      </c>
      <c r="M779" s="6" t="n">
        <v>43480</v>
      </c>
      <c r="N779" s="2" t="s">
        <v>1775</v>
      </c>
      <c r="P779" s="2" t="s">
        <v>1776</v>
      </c>
    </row>
    <row r="780" customFormat="false" ht="18.7" hidden="false" customHeight="true" outlineLevel="0" collapsed="false">
      <c r="A780" s="1" t="n">
        <v>779</v>
      </c>
      <c r="B780" s="2" t="s">
        <v>3020</v>
      </c>
      <c r="C780" s="6" t="n">
        <v>45155</v>
      </c>
      <c r="D780" s="1" t="n">
        <v>2023</v>
      </c>
      <c r="E780" s="2" t="s">
        <v>3016</v>
      </c>
      <c r="F780" s="6" t="n">
        <v>33789</v>
      </c>
      <c r="G780" s="1" t="n">
        <v>568</v>
      </c>
      <c r="H780" s="2" t="s">
        <v>3017</v>
      </c>
      <c r="I780" s="2" t="s">
        <v>1030</v>
      </c>
      <c r="J780" s="2" t="s">
        <v>1746</v>
      </c>
      <c r="K780" s="2" t="s">
        <v>1759</v>
      </c>
      <c r="L780" s="2" t="s">
        <v>1750</v>
      </c>
      <c r="M780" s="6" t="n">
        <v>45153</v>
      </c>
      <c r="N780" s="2" t="s">
        <v>1775</v>
      </c>
      <c r="P780" s="2" t="s">
        <v>2023</v>
      </c>
      <c r="Q780" s="2" t="n">
        <v>609.59</v>
      </c>
      <c r="R780" s="6" t="n">
        <v>45153</v>
      </c>
      <c r="S780" s="2" t="s">
        <v>1749</v>
      </c>
    </row>
    <row r="781" customFormat="false" ht="18.7" hidden="false" customHeight="true" outlineLevel="0" collapsed="false">
      <c r="A781" s="1" t="n">
        <v>780</v>
      </c>
      <c r="B781" s="2" t="s">
        <v>3021</v>
      </c>
      <c r="C781" s="6" t="n">
        <v>45090</v>
      </c>
      <c r="D781" s="1" t="n">
        <v>2023</v>
      </c>
      <c r="E781" s="2" t="s">
        <v>3022</v>
      </c>
      <c r="F781" s="6" t="n">
        <v>34468</v>
      </c>
      <c r="G781" s="1" t="n">
        <v>569</v>
      </c>
      <c r="H781" s="2" t="s">
        <v>3023</v>
      </c>
      <c r="I781" s="2" t="s">
        <v>1190</v>
      </c>
      <c r="J781" s="2" t="s">
        <v>1746</v>
      </c>
      <c r="K781" s="2" t="s">
        <v>1754</v>
      </c>
      <c r="L781" s="2" t="s">
        <v>1750</v>
      </c>
      <c r="M781" s="6" t="n">
        <v>45089</v>
      </c>
      <c r="N781" s="2" t="s">
        <v>2910</v>
      </c>
      <c r="O781" s="2" t="s">
        <v>1749</v>
      </c>
    </row>
    <row r="782" customFormat="false" ht="18.7" hidden="false" customHeight="true" outlineLevel="0" collapsed="false">
      <c r="A782" s="1" t="n">
        <v>781</v>
      </c>
      <c r="B782" s="2" t="s">
        <v>3024</v>
      </c>
      <c r="C782" s="6" t="n">
        <v>45474</v>
      </c>
      <c r="D782" s="1" t="n">
        <v>2024</v>
      </c>
      <c r="E782" s="2" t="s">
        <v>3022</v>
      </c>
      <c r="F782" s="6" t="n">
        <v>34468</v>
      </c>
      <c r="G782" s="1" t="n">
        <v>569</v>
      </c>
      <c r="H782" s="2" t="s">
        <v>3023</v>
      </c>
      <c r="I782" s="2" t="s">
        <v>1190</v>
      </c>
      <c r="J782" s="2" t="s">
        <v>1746</v>
      </c>
      <c r="K782" s="2" t="s">
        <v>1767</v>
      </c>
      <c r="L782" s="2" t="s">
        <v>1768</v>
      </c>
      <c r="M782" s="6" t="n">
        <v>45472</v>
      </c>
      <c r="O782" s="2" t="s">
        <v>1749</v>
      </c>
    </row>
    <row r="783" customFormat="false" ht="18.7" hidden="false" customHeight="true" outlineLevel="0" collapsed="false">
      <c r="A783" s="1" t="n">
        <v>782</v>
      </c>
      <c r="B783" s="2" t="s">
        <v>3025</v>
      </c>
      <c r="C783" s="6" t="n">
        <v>44811</v>
      </c>
      <c r="D783" s="1" t="n">
        <v>2022</v>
      </c>
      <c r="E783" s="2" t="s">
        <v>3026</v>
      </c>
      <c r="F783" s="6" t="n">
        <v>22987</v>
      </c>
      <c r="G783" s="1" t="n">
        <v>570</v>
      </c>
      <c r="H783" s="2" t="s">
        <v>3027</v>
      </c>
      <c r="I783" s="2" t="s">
        <v>1944</v>
      </c>
      <c r="J783" s="2" t="s">
        <v>1850</v>
      </c>
      <c r="K783" s="2" t="s">
        <v>2082</v>
      </c>
      <c r="L783" s="2" t="s">
        <v>2083</v>
      </c>
      <c r="M783" s="6" t="n">
        <v>44809</v>
      </c>
      <c r="N783" s="2" t="s">
        <v>1775</v>
      </c>
      <c r="P783" s="2" t="s">
        <v>1776</v>
      </c>
      <c r="Q783" s="2" t="s">
        <v>2678</v>
      </c>
      <c r="R783" s="6" t="n">
        <v>44809</v>
      </c>
      <c r="S783" s="2" t="s">
        <v>1749</v>
      </c>
      <c r="T783" s="2" t="s">
        <v>3028</v>
      </c>
      <c r="U783" s="6" t="n">
        <v>44809</v>
      </c>
    </row>
    <row r="784" customFormat="false" ht="18.7" hidden="false" customHeight="true" outlineLevel="0" collapsed="false">
      <c r="A784" s="1" t="n">
        <v>783</v>
      </c>
      <c r="B784" s="2" t="s">
        <v>3029</v>
      </c>
      <c r="C784" s="6" t="n">
        <v>45434</v>
      </c>
      <c r="D784" s="1" t="n">
        <v>2024</v>
      </c>
      <c r="E784" s="2" t="s">
        <v>3026</v>
      </c>
      <c r="F784" s="6" t="n">
        <v>22987</v>
      </c>
      <c r="G784" s="1" t="n">
        <v>570</v>
      </c>
      <c r="H784" s="2" t="s">
        <v>3027</v>
      </c>
      <c r="I784" s="2" t="s">
        <v>1944</v>
      </c>
      <c r="J784" s="2" t="s">
        <v>1850</v>
      </c>
      <c r="K784" s="2" t="s">
        <v>1778</v>
      </c>
      <c r="L784" s="2" t="s">
        <v>1779</v>
      </c>
      <c r="M784" s="6" t="n">
        <v>45374</v>
      </c>
      <c r="N784" s="2" t="s">
        <v>1906</v>
      </c>
      <c r="O784" s="2" t="s">
        <v>1749</v>
      </c>
    </row>
    <row r="785" customFormat="false" ht="18.7" hidden="false" customHeight="true" outlineLevel="0" collapsed="false">
      <c r="A785" s="1" t="n">
        <v>784</v>
      </c>
      <c r="B785" s="2" t="s">
        <v>3030</v>
      </c>
      <c r="C785" s="6" t="n">
        <v>43117</v>
      </c>
      <c r="D785" s="1" t="n">
        <v>2018</v>
      </c>
      <c r="E785" s="2" t="s">
        <v>3031</v>
      </c>
      <c r="F785" s="6" t="n">
        <v>24935</v>
      </c>
      <c r="G785" s="1" t="n">
        <v>574</v>
      </c>
      <c r="H785" s="2" t="s">
        <v>3032</v>
      </c>
      <c r="I785" s="2" t="s">
        <v>1100</v>
      </c>
      <c r="J785" s="2" t="s">
        <v>1757</v>
      </c>
      <c r="K785" s="2" t="s">
        <v>3018</v>
      </c>
      <c r="L785" s="2" t="s">
        <v>3019</v>
      </c>
      <c r="M785" s="6" t="n">
        <v>43097</v>
      </c>
      <c r="N785" s="2" t="s">
        <v>1758</v>
      </c>
      <c r="O785" s="2" t="s">
        <v>1749</v>
      </c>
    </row>
    <row r="786" customFormat="false" ht="18.7" hidden="false" customHeight="true" outlineLevel="0" collapsed="false">
      <c r="A786" s="1" t="n">
        <v>785</v>
      </c>
      <c r="B786" s="2" t="s">
        <v>3033</v>
      </c>
      <c r="C786" s="6" t="n">
        <v>43803</v>
      </c>
      <c r="D786" s="1" t="n">
        <v>2019</v>
      </c>
      <c r="E786" s="2" t="s">
        <v>3031</v>
      </c>
      <c r="F786" s="6" t="n">
        <v>24935</v>
      </c>
      <c r="G786" s="1" t="n">
        <v>574</v>
      </c>
      <c r="H786" s="2" t="s">
        <v>3032</v>
      </c>
      <c r="I786" s="2" t="s">
        <v>1100</v>
      </c>
      <c r="J786" s="2" t="s">
        <v>1757</v>
      </c>
      <c r="K786" s="2" t="s">
        <v>2127</v>
      </c>
      <c r="L786" s="2" t="s">
        <v>2128</v>
      </c>
      <c r="M786" s="6" t="n">
        <v>43600</v>
      </c>
      <c r="N786" s="2" t="s">
        <v>1758</v>
      </c>
      <c r="O786" s="2" t="s">
        <v>1749</v>
      </c>
    </row>
    <row r="787" customFormat="false" ht="18.7" hidden="false" customHeight="true" outlineLevel="0" collapsed="false">
      <c r="A787" s="1" t="n">
        <v>786</v>
      </c>
      <c r="B787" s="2" t="s">
        <v>3034</v>
      </c>
      <c r="C787" s="6" t="n">
        <v>44125</v>
      </c>
      <c r="D787" s="1" t="n">
        <v>2020</v>
      </c>
      <c r="E787" s="2" t="s">
        <v>3035</v>
      </c>
      <c r="F787" s="6" t="n">
        <v>21549</v>
      </c>
      <c r="G787" s="1" t="n">
        <v>576</v>
      </c>
      <c r="H787" s="2" t="s">
        <v>3036</v>
      </c>
      <c r="I787" s="2" t="s">
        <v>1842</v>
      </c>
      <c r="J787" s="2" t="s">
        <v>1757</v>
      </c>
      <c r="K787" s="2" t="s">
        <v>3037</v>
      </c>
      <c r="L787" s="2" t="s">
        <v>3038</v>
      </c>
      <c r="M787" s="6" t="n">
        <v>44621</v>
      </c>
      <c r="N787" s="2" t="s">
        <v>1775</v>
      </c>
      <c r="P787" s="2" t="s">
        <v>1776</v>
      </c>
      <c r="Q787" s="2" t="s">
        <v>3038</v>
      </c>
      <c r="R787" s="6" t="n">
        <v>44580</v>
      </c>
      <c r="S787" s="2" t="s">
        <v>1749</v>
      </c>
      <c r="T787" s="2" t="s">
        <v>3038</v>
      </c>
      <c r="U787" s="6" t="n">
        <v>43809</v>
      </c>
      <c r="V787" s="2" t="s">
        <v>1749</v>
      </c>
      <c r="W787" s="2" t="s">
        <v>3038</v>
      </c>
      <c r="X787" s="6" t="n">
        <v>43516</v>
      </c>
      <c r="Y787" s="2" t="s">
        <v>1749</v>
      </c>
    </row>
    <row r="788" customFormat="false" ht="18.7" hidden="false" customHeight="true" outlineLevel="0" collapsed="false">
      <c r="A788" s="1" t="n">
        <v>787</v>
      </c>
      <c r="B788" s="2" t="s">
        <v>3039</v>
      </c>
      <c r="C788" s="6" t="n">
        <v>44915</v>
      </c>
      <c r="D788" s="1" t="n">
        <v>2022</v>
      </c>
      <c r="E788" s="2" t="s">
        <v>3035</v>
      </c>
      <c r="F788" s="6" t="n">
        <v>21549</v>
      </c>
      <c r="G788" s="1" t="n">
        <v>576</v>
      </c>
      <c r="H788" s="2" t="s">
        <v>3036</v>
      </c>
      <c r="J788" s="2" t="s">
        <v>1757</v>
      </c>
      <c r="K788" s="2" t="s">
        <v>1791</v>
      </c>
      <c r="L788" s="2" t="s">
        <v>1779</v>
      </c>
      <c r="M788" s="6" t="n">
        <v>44892</v>
      </c>
      <c r="N788" s="2" t="s">
        <v>1758</v>
      </c>
      <c r="O788" s="2" t="s">
        <v>1766</v>
      </c>
    </row>
    <row r="789" customFormat="false" ht="18.7" hidden="false" customHeight="true" outlineLevel="0" collapsed="false">
      <c r="A789" s="1" t="n">
        <v>788</v>
      </c>
      <c r="B789" s="2" t="s">
        <v>3040</v>
      </c>
      <c r="C789" s="6" t="n">
        <v>44406</v>
      </c>
      <c r="D789" s="1" t="n">
        <v>2021</v>
      </c>
      <c r="E789" s="2" t="s">
        <v>3041</v>
      </c>
      <c r="F789" s="6" t="n">
        <v>37455</v>
      </c>
      <c r="G789" s="1" t="n">
        <v>578</v>
      </c>
      <c r="H789" s="2" t="s">
        <v>3042</v>
      </c>
      <c r="I789" s="2" t="s">
        <v>2871</v>
      </c>
      <c r="J789" s="2" t="s">
        <v>1850</v>
      </c>
      <c r="K789" s="2" t="s">
        <v>2234</v>
      </c>
      <c r="L789" s="2" t="s">
        <v>2235</v>
      </c>
      <c r="M789" s="6" t="n">
        <v>44397</v>
      </c>
      <c r="N789" s="2" t="s">
        <v>1775</v>
      </c>
      <c r="P789" s="2" t="s">
        <v>1776</v>
      </c>
    </row>
    <row r="790" customFormat="false" ht="18.7" hidden="false" customHeight="true" outlineLevel="0" collapsed="false">
      <c r="A790" s="1" t="n">
        <v>789</v>
      </c>
      <c r="B790" s="2" t="s">
        <v>3043</v>
      </c>
      <c r="C790" s="6" t="n">
        <v>45072</v>
      </c>
      <c r="D790" s="1" t="n">
        <v>2023</v>
      </c>
      <c r="E790" s="2" t="s">
        <v>3041</v>
      </c>
      <c r="F790" s="6" t="n">
        <v>37455</v>
      </c>
      <c r="G790" s="1" t="n">
        <v>578</v>
      </c>
      <c r="H790" s="2" t="s">
        <v>3042</v>
      </c>
      <c r="I790" s="2" t="s">
        <v>895</v>
      </c>
      <c r="J790" s="2" t="s">
        <v>1850</v>
      </c>
      <c r="K790" s="2" t="s">
        <v>2082</v>
      </c>
      <c r="L790" s="2" t="s">
        <v>2083</v>
      </c>
      <c r="M790" s="6" t="n">
        <v>45070</v>
      </c>
      <c r="N790" s="2" t="s">
        <v>1775</v>
      </c>
      <c r="P790" s="2" t="s">
        <v>1776</v>
      </c>
    </row>
    <row r="791" customFormat="false" ht="18.7" hidden="false" customHeight="true" outlineLevel="0" collapsed="false">
      <c r="A791" s="1" t="n">
        <v>790</v>
      </c>
      <c r="B791" s="2" t="s">
        <v>3044</v>
      </c>
      <c r="C791" s="6" t="n">
        <v>43237</v>
      </c>
      <c r="D791" s="1" t="n">
        <v>2018</v>
      </c>
      <c r="E791" s="2" t="s">
        <v>3045</v>
      </c>
      <c r="F791" s="6" t="n">
        <v>36085</v>
      </c>
      <c r="G791" s="1" t="n">
        <v>579</v>
      </c>
      <c r="H791" s="2" t="s">
        <v>3046</v>
      </c>
      <c r="I791" s="2" t="s">
        <v>2279</v>
      </c>
      <c r="J791" s="2" t="s">
        <v>1757</v>
      </c>
      <c r="K791" s="2" t="s">
        <v>1979</v>
      </c>
      <c r="L791" s="2" t="s">
        <v>1980</v>
      </c>
      <c r="M791" s="6" t="n">
        <v>43218</v>
      </c>
      <c r="N791" s="2" t="s">
        <v>1775</v>
      </c>
      <c r="P791" s="2" t="s">
        <v>1776</v>
      </c>
      <c r="Q791" s="2" t="n">
        <v>609.24</v>
      </c>
      <c r="R791" s="6" t="n">
        <v>43218</v>
      </c>
      <c r="S791" s="2" t="s">
        <v>1749</v>
      </c>
    </row>
    <row r="792" customFormat="false" ht="18.7" hidden="false" customHeight="true" outlineLevel="0" collapsed="false">
      <c r="A792" s="1" t="n">
        <v>791</v>
      </c>
      <c r="B792" s="2" t="s">
        <v>3047</v>
      </c>
      <c r="C792" s="6" t="n">
        <v>43480</v>
      </c>
      <c r="D792" s="1" t="n">
        <v>2019</v>
      </c>
      <c r="E792" s="2" t="s">
        <v>3045</v>
      </c>
      <c r="F792" s="6" t="n">
        <v>36085</v>
      </c>
      <c r="G792" s="1" t="n">
        <v>579</v>
      </c>
      <c r="H792" s="2" t="s">
        <v>3046</v>
      </c>
      <c r="I792" s="2" t="s">
        <v>2279</v>
      </c>
      <c r="J792" s="2" t="s">
        <v>1757</v>
      </c>
      <c r="K792" s="2" t="s">
        <v>1977</v>
      </c>
      <c r="L792" s="2" t="s">
        <v>1978</v>
      </c>
      <c r="M792" s="6" t="n">
        <v>43477</v>
      </c>
      <c r="N792" s="2" t="s">
        <v>1775</v>
      </c>
      <c r="P792" s="2" t="s">
        <v>1776</v>
      </c>
    </row>
    <row r="793" customFormat="false" ht="18.7" hidden="false" customHeight="true" outlineLevel="0" collapsed="false">
      <c r="A793" s="1" t="n">
        <v>792</v>
      </c>
      <c r="B793" s="2" t="s">
        <v>3048</v>
      </c>
      <c r="C793" s="6" t="n">
        <v>45590</v>
      </c>
      <c r="D793" s="1" t="n">
        <v>2024</v>
      </c>
      <c r="E793" s="2" t="s">
        <v>1577</v>
      </c>
      <c r="F793" s="6" t="n">
        <v>35505</v>
      </c>
      <c r="G793" s="1" t="n">
        <v>583</v>
      </c>
      <c r="H793" s="2" t="s">
        <v>1578</v>
      </c>
      <c r="I793" s="2" t="s">
        <v>1148</v>
      </c>
      <c r="J793" s="2" t="s">
        <v>1850</v>
      </c>
      <c r="K793" s="2" t="s">
        <v>1969</v>
      </c>
      <c r="L793" s="2" t="s">
        <v>1970</v>
      </c>
      <c r="M793" s="6" t="n">
        <v>45589</v>
      </c>
      <c r="N793" s="2" t="s">
        <v>1775</v>
      </c>
      <c r="P793" s="2" t="s">
        <v>1776</v>
      </c>
      <c r="Q793" s="2" t="s">
        <v>1869</v>
      </c>
      <c r="R793" s="6" t="n">
        <v>45589</v>
      </c>
      <c r="S793" s="2" t="s">
        <v>1766</v>
      </c>
    </row>
    <row r="794" customFormat="false" ht="18.7" hidden="false" customHeight="true" outlineLevel="0" collapsed="false">
      <c r="A794" s="1" t="n">
        <v>793</v>
      </c>
      <c r="B794" s="2" t="s">
        <v>1576</v>
      </c>
      <c r="C794" s="6" t="n">
        <v>45772</v>
      </c>
      <c r="D794" s="1" t="n">
        <v>2025</v>
      </c>
      <c r="E794" s="2" t="s">
        <v>1577</v>
      </c>
      <c r="F794" s="6" t="n">
        <v>35505</v>
      </c>
      <c r="G794" s="1" t="n">
        <v>583</v>
      </c>
      <c r="H794" s="2" t="s">
        <v>1578</v>
      </c>
      <c r="I794" s="2" t="s">
        <v>1148</v>
      </c>
      <c r="J794" s="2" t="s">
        <v>1823</v>
      </c>
      <c r="K794" s="2" t="s">
        <v>2069</v>
      </c>
      <c r="L794" s="2" t="s">
        <v>2070</v>
      </c>
      <c r="M794" s="6" t="n">
        <v>45770</v>
      </c>
      <c r="O794" s="2" t="s">
        <v>1749</v>
      </c>
      <c r="Q794" s="2" t="s">
        <v>1779</v>
      </c>
      <c r="R794" s="6" t="n">
        <v>45770</v>
      </c>
      <c r="S794" s="2" t="s">
        <v>1766</v>
      </c>
    </row>
    <row r="795" customFormat="false" ht="18.7" hidden="false" customHeight="true" outlineLevel="0" collapsed="false">
      <c r="A795" s="1" t="n">
        <v>794</v>
      </c>
      <c r="B795" s="2" t="s">
        <v>3049</v>
      </c>
      <c r="C795" s="6" t="n">
        <v>45097</v>
      </c>
      <c r="D795" s="1" t="n">
        <v>2023</v>
      </c>
      <c r="E795" s="2" t="s">
        <v>1420</v>
      </c>
      <c r="F795" s="6" t="n">
        <v>30741</v>
      </c>
      <c r="G795" s="1" t="n">
        <v>586</v>
      </c>
      <c r="H795" s="2" t="s">
        <v>1422</v>
      </c>
      <c r="I795" s="2" t="s">
        <v>1210</v>
      </c>
      <c r="J795" s="2" t="s">
        <v>1746</v>
      </c>
      <c r="K795" s="2" t="s">
        <v>1787</v>
      </c>
      <c r="L795" s="2" t="s">
        <v>1788</v>
      </c>
      <c r="M795" s="6" t="n">
        <v>45057</v>
      </c>
      <c r="O795" s="2" t="s">
        <v>1749</v>
      </c>
    </row>
    <row r="796" customFormat="false" ht="18.7" hidden="false" customHeight="true" outlineLevel="0" collapsed="false">
      <c r="A796" s="1" t="n">
        <v>795</v>
      </c>
      <c r="B796" s="2" t="s">
        <v>1419</v>
      </c>
      <c r="C796" s="6" t="n">
        <v>45128</v>
      </c>
      <c r="D796" s="1" t="n">
        <v>2023</v>
      </c>
      <c r="E796" s="2" t="s">
        <v>1420</v>
      </c>
      <c r="F796" s="6" t="n">
        <v>30741</v>
      </c>
      <c r="G796" s="1" t="n">
        <v>586</v>
      </c>
      <c r="H796" s="2" t="s">
        <v>1422</v>
      </c>
      <c r="I796" s="2" t="s">
        <v>917</v>
      </c>
      <c r="J796" s="2" t="s">
        <v>1823</v>
      </c>
      <c r="K796" s="2" t="s">
        <v>2878</v>
      </c>
      <c r="L796" s="2" t="s">
        <v>2879</v>
      </c>
      <c r="M796" s="6" t="n">
        <v>45126</v>
      </c>
      <c r="O796" s="2" t="s">
        <v>1749</v>
      </c>
    </row>
    <row r="797" customFormat="false" ht="18.7" hidden="false" customHeight="true" outlineLevel="0" collapsed="false">
      <c r="A797" s="1" t="n">
        <v>796</v>
      </c>
      <c r="B797" s="2" t="s">
        <v>3050</v>
      </c>
      <c r="C797" s="6" t="n">
        <v>44599</v>
      </c>
      <c r="D797" s="1" t="n">
        <v>2022</v>
      </c>
      <c r="E797" s="2" t="s">
        <v>3051</v>
      </c>
      <c r="F797" s="6" t="n">
        <v>26022</v>
      </c>
      <c r="G797" s="1" t="n">
        <v>590</v>
      </c>
      <c r="H797" s="2" t="s">
        <v>3052</v>
      </c>
      <c r="I797" s="2" t="s">
        <v>1030</v>
      </c>
      <c r="J797" s="2" t="s">
        <v>1757</v>
      </c>
      <c r="K797" s="2" t="s">
        <v>3053</v>
      </c>
      <c r="L797" s="2" t="s">
        <v>2327</v>
      </c>
      <c r="M797" s="6" t="n">
        <v>44598</v>
      </c>
      <c r="N797" s="2" t="s">
        <v>1775</v>
      </c>
      <c r="P797" s="2" t="s">
        <v>1904</v>
      </c>
      <c r="Q797" s="2" t="s">
        <v>3054</v>
      </c>
      <c r="R797" s="6" t="n">
        <v>44598</v>
      </c>
      <c r="S797" s="2" t="s">
        <v>1766</v>
      </c>
    </row>
    <row r="798" customFormat="false" ht="18.7" hidden="false" customHeight="true" outlineLevel="0" collapsed="false">
      <c r="A798" s="1" t="n">
        <v>797</v>
      </c>
      <c r="B798" s="2" t="s">
        <v>3055</v>
      </c>
      <c r="C798" s="6" t="n">
        <v>44601</v>
      </c>
      <c r="D798" s="1" t="n">
        <v>2022</v>
      </c>
      <c r="E798" s="2" t="s">
        <v>3056</v>
      </c>
      <c r="F798" s="6" t="n">
        <v>26022</v>
      </c>
      <c r="G798" s="1" t="n">
        <v>590</v>
      </c>
      <c r="H798" s="2" t="s">
        <v>3052</v>
      </c>
      <c r="I798" s="2" t="s">
        <v>1030</v>
      </c>
      <c r="J798" s="2" t="s">
        <v>1850</v>
      </c>
      <c r="K798" s="2" t="s">
        <v>2844</v>
      </c>
      <c r="L798" s="2" t="s">
        <v>2845</v>
      </c>
      <c r="M798" s="6" t="n">
        <v>44164</v>
      </c>
      <c r="N798" s="2" t="s">
        <v>1775</v>
      </c>
      <c r="P798" s="2" t="s">
        <v>1776</v>
      </c>
    </row>
    <row r="799" customFormat="false" ht="18.7" hidden="false" customHeight="true" outlineLevel="0" collapsed="false">
      <c r="A799" s="1" t="n">
        <v>798</v>
      </c>
      <c r="B799" s="2" t="s">
        <v>3057</v>
      </c>
      <c r="C799" s="6" t="n">
        <v>44052</v>
      </c>
      <c r="D799" s="1" t="n">
        <v>2020</v>
      </c>
      <c r="E799" s="2" t="s">
        <v>3058</v>
      </c>
      <c r="F799" s="6" t="n">
        <v>29853</v>
      </c>
      <c r="G799" s="1" t="n">
        <v>607</v>
      </c>
      <c r="H799" s="2" t="s">
        <v>3059</v>
      </c>
      <c r="I799" s="2" t="s">
        <v>1813</v>
      </c>
      <c r="J799" s="2" t="s">
        <v>1757</v>
      </c>
      <c r="K799" s="2" t="s">
        <v>1778</v>
      </c>
      <c r="L799" s="2" t="s">
        <v>1779</v>
      </c>
      <c r="M799" s="6" t="n">
        <v>44052</v>
      </c>
      <c r="N799" s="2" t="s">
        <v>1758</v>
      </c>
      <c r="O799" s="2" t="s">
        <v>1766</v>
      </c>
    </row>
    <row r="800" customFormat="false" ht="18.7" hidden="false" customHeight="true" outlineLevel="0" collapsed="false">
      <c r="A800" s="1" t="n">
        <v>799</v>
      </c>
      <c r="B800" s="2" t="s">
        <v>3060</v>
      </c>
      <c r="C800" s="6" t="n">
        <v>44104</v>
      </c>
      <c r="D800" s="1" t="n">
        <v>2020</v>
      </c>
      <c r="E800" s="2" t="s">
        <v>3058</v>
      </c>
      <c r="F800" s="6" t="n">
        <v>29853</v>
      </c>
      <c r="G800" s="1" t="n">
        <v>607</v>
      </c>
      <c r="H800" s="2" t="s">
        <v>3059</v>
      </c>
      <c r="I800" s="2" t="s">
        <v>1813</v>
      </c>
      <c r="J800" s="2" t="s">
        <v>1850</v>
      </c>
      <c r="K800" s="2" t="s">
        <v>1769</v>
      </c>
      <c r="L800" s="2" t="s">
        <v>1770</v>
      </c>
      <c r="M800" s="6" t="n">
        <v>44048</v>
      </c>
      <c r="N800" s="2" t="s">
        <v>1775</v>
      </c>
      <c r="P800" s="2" t="s">
        <v>2023</v>
      </c>
    </row>
    <row r="801" customFormat="false" ht="18.7" hidden="false" customHeight="true" outlineLevel="0" collapsed="false">
      <c r="A801" s="1" t="n">
        <v>800</v>
      </c>
      <c r="B801" s="2" t="s">
        <v>3061</v>
      </c>
      <c r="C801" s="6" t="n">
        <v>45324</v>
      </c>
      <c r="D801" s="1" t="n">
        <v>2024</v>
      </c>
      <c r="E801" s="2" t="s">
        <v>3062</v>
      </c>
      <c r="F801" s="6" t="n">
        <v>31160</v>
      </c>
      <c r="G801" s="1" t="n">
        <v>609</v>
      </c>
      <c r="H801" s="2" t="s">
        <v>3063</v>
      </c>
      <c r="I801" s="2" t="s">
        <v>886</v>
      </c>
      <c r="J801" s="2" t="s">
        <v>1850</v>
      </c>
      <c r="K801" s="2" t="s">
        <v>1778</v>
      </c>
      <c r="L801" s="2" t="s">
        <v>1779</v>
      </c>
      <c r="M801" s="6" t="n">
        <v>45287</v>
      </c>
      <c r="N801" s="2" t="s">
        <v>2910</v>
      </c>
      <c r="O801" s="2" t="s">
        <v>1749</v>
      </c>
    </row>
    <row r="802" customFormat="false" ht="18.7" hidden="false" customHeight="true" outlineLevel="0" collapsed="false">
      <c r="A802" s="1" t="n">
        <v>801</v>
      </c>
      <c r="B802" s="2" t="s">
        <v>3064</v>
      </c>
      <c r="C802" s="6" t="n">
        <v>45387</v>
      </c>
      <c r="D802" s="1" t="n">
        <v>2024</v>
      </c>
      <c r="E802" s="2" t="s">
        <v>3062</v>
      </c>
      <c r="F802" s="6" t="n">
        <v>31160</v>
      </c>
      <c r="G802" s="1" t="n">
        <v>609</v>
      </c>
      <c r="H802" s="2" t="s">
        <v>3063</v>
      </c>
      <c r="I802" s="2" t="s">
        <v>1030</v>
      </c>
      <c r="J802" s="2" t="s">
        <v>1757</v>
      </c>
      <c r="K802" s="2" t="s">
        <v>1778</v>
      </c>
      <c r="L802" s="2" t="s">
        <v>1779</v>
      </c>
      <c r="M802" s="6" t="n">
        <v>45385</v>
      </c>
      <c r="N802" s="2" t="s">
        <v>1758</v>
      </c>
      <c r="O802" s="2" t="s">
        <v>1766</v>
      </c>
      <c r="Q802" s="2" t="s">
        <v>1828</v>
      </c>
      <c r="R802" s="6" t="n">
        <v>45385</v>
      </c>
      <c r="S802" s="2" t="s">
        <v>1766</v>
      </c>
    </row>
    <row r="803" customFormat="false" ht="18.7" hidden="false" customHeight="true" outlineLevel="0" collapsed="false">
      <c r="A803" s="1" t="n">
        <v>802</v>
      </c>
      <c r="B803" s="2" t="s">
        <v>1446</v>
      </c>
      <c r="C803" s="6" t="n">
        <v>45566</v>
      </c>
      <c r="D803" s="1" t="n">
        <v>2024</v>
      </c>
      <c r="E803" s="2" t="s">
        <v>1447</v>
      </c>
      <c r="F803" s="6" t="n">
        <v>35812</v>
      </c>
      <c r="G803" s="1" t="n">
        <v>612</v>
      </c>
      <c r="H803" s="2" t="s">
        <v>1450</v>
      </c>
      <c r="I803" s="2" t="s">
        <v>1148</v>
      </c>
      <c r="J803" s="2" t="s">
        <v>1823</v>
      </c>
      <c r="K803" s="2" t="s">
        <v>3065</v>
      </c>
      <c r="L803" s="2" t="s">
        <v>2131</v>
      </c>
      <c r="M803" s="6" t="n">
        <v>45556</v>
      </c>
      <c r="O803" s="2" t="s">
        <v>1784</v>
      </c>
    </row>
    <row r="804" customFormat="false" ht="18.7" hidden="false" customHeight="true" outlineLevel="0" collapsed="false">
      <c r="A804" s="1" t="n">
        <v>803</v>
      </c>
      <c r="B804" s="2" t="s">
        <v>1451</v>
      </c>
      <c r="C804" s="6" t="n">
        <v>45772</v>
      </c>
      <c r="D804" s="1" t="n">
        <v>2025</v>
      </c>
      <c r="E804" s="2" t="s">
        <v>1447</v>
      </c>
      <c r="F804" s="6" t="n">
        <v>35812</v>
      </c>
      <c r="G804" s="1" t="n">
        <v>612</v>
      </c>
      <c r="H804" s="2" t="s">
        <v>1450</v>
      </c>
      <c r="I804" s="2" t="s">
        <v>1148</v>
      </c>
      <c r="J804" s="2" t="s">
        <v>1823</v>
      </c>
      <c r="K804" s="2" t="s">
        <v>2249</v>
      </c>
      <c r="L804" s="2" t="s">
        <v>2245</v>
      </c>
      <c r="M804" s="6" t="n">
        <v>45771</v>
      </c>
      <c r="O804" s="2" t="s">
        <v>1749</v>
      </c>
    </row>
    <row r="805" customFormat="false" ht="18.7" hidden="false" customHeight="true" outlineLevel="0" collapsed="false">
      <c r="A805" s="1" t="n">
        <v>804</v>
      </c>
      <c r="B805" s="2" t="s">
        <v>3066</v>
      </c>
      <c r="C805" s="6" t="n">
        <v>44491</v>
      </c>
      <c r="D805" s="1" t="n">
        <v>2021</v>
      </c>
      <c r="E805" s="2" t="s">
        <v>3067</v>
      </c>
      <c r="F805" s="6" t="n">
        <v>37549</v>
      </c>
      <c r="G805" s="1" t="n">
        <v>622</v>
      </c>
      <c r="H805" s="2" t="s">
        <v>3068</v>
      </c>
      <c r="I805" s="2" t="s">
        <v>2233</v>
      </c>
      <c r="J805" s="2" t="s">
        <v>1757</v>
      </c>
      <c r="K805" s="2" t="s">
        <v>1778</v>
      </c>
      <c r="L805" s="2" t="s">
        <v>1779</v>
      </c>
      <c r="M805" s="6" t="n">
        <v>44475</v>
      </c>
      <c r="N805" s="2" t="s">
        <v>1775</v>
      </c>
      <c r="P805" s="2" t="s">
        <v>1797</v>
      </c>
    </row>
    <row r="806" customFormat="false" ht="18.7" hidden="false" customHeight="true" outlineLevel="0" collapsed="false">
      <c r="A806" s="1" t="n">
        <v>805</v>
      </c>
      <c r="B806" s="2" t="s">
        <v>3069</v>
      </c>
      <c r="C806" s="6" t="n">
        <v>45336</v>
      </c>
      <c r="D806" s="1" t="n">
        <v>2024</v>
      </c>
      <c r="E806" s="2" t="s">
        <v>3067</v>
      </c>
      <c r="F806" s="6" t="n">
        <v>37549</v>
      </c>
      <c r="G806" s="1" t="n">
        <v>622</v>
      </c>
      <c r="H806" s="2" t="s">
        <v>3068</v>
      </c>
      <c r="I806" s="2" t="s">
        <v>1804</v>
      </c>
      <c r="J806" s="2" t="s">
        <v>1850</v>
      </c>
      <c r="K806" s="2" t="s">
        <v>1778</v>
      </c>
      <c r="L806" s="2" t="s">
        <v>1779</v>
      </c>
      <c r="M806" s="6" t="n">
        <v>45301</v>
      </c>
      <c r="N806" s="2" t="s">
        <v>1906</v>
      </c>
      <c r="O806" s="2" t="s">
        <v>1749</v>
      </c>
    </row>
    <row r="807" customFormat="false" ht="18.7" hidden="false" customHeight="true" outlineLevel="0" collapsed="false">
      <c r="A807" s="1" t="n">
        <v>806</v>
      </c>
      <c r="B807" s="2" t="s">
        <v>3070</v>
      </c>
      <c r="C807" s="6" t="n">
        <v>45509</v>
      </c>
      <c r="D807" s="1" t="n">
        <v>2024</v>
      </c>
      <c r="E807" s="2" t="s">
        <v>3071</v>
      </c>
      <c r="F807" s="6" t="n">
        <v>38584</v>
      </c>
      <c r="G807" s="1" t="n">
        <v>625</v>
      </c>
      <c r="H807" s="2" t="s">
        <v>3072</v>
      </c>
      <c r="I807" s="2" t="s">
        <v>1030</v>
      </c>
      <c r="J807" s="2" t="s">
        <v>1757</v>
      </c>
      <c r="K807" s="2" t="s">
        <v>2082</v>
      </c>
      <c r="L807" s="2" t="s">
        <v>2083</v>
      </c>
      <c r="M807" s="6" t="n">
        <v>45506</v>
      </c>
      <c r="N807" s="2" t="s">
        <v>1775</v>
      </c>
      <c r="P807" s="2" t="s">
        <v>1776</v>
      </c>
    </row>
    <row r="808" customFormat="false" ht="18.7" hidden="false" customHeight="true" outlineLevel="0" collapsed="false">
      <c r="A808" s="1" t="n">
        <v>807</v>
      </c>
      <c r="B808" s="2" t="s">
        <v>3073</v>
      </c>
      <c r="C808" s="6" t="n">
        <v>45576</v>
      </c>
      <c r="D808" s="1" t="n">
        <v>2024</v>
      </c>
      <c r="E808" s="2" t="s">
        <v>3071</v>
      </c>
      <c r="F808" s="6" t="n">
        <v>38584</v>
      </c>
      <c r="G808" s="1" t="n">
        <v>625</v>
      </c>
      <c r="H808" s="2" t="s">
        <v>3072</v>
      </c>
      <c r="I808" s="2" t="s">
        <v>1030</v>
      </c>
      <c r="J808" s="2" t="s">
        <v>1757</v>
      </c>
      <c r="K808" s="2" t="s">
        <v>1773</v>
      </c>
      <c r="L808" s="2" t="s">
        <v>1774</v>
      </c>
      <c r="M808" s="6" t="n">
        <v>45575</v>
      </c>
      <c r="N808" s="2" t="s">
        <v>1758</v>
      </c>
      <c r="O808" s="2" t="s">
        <v>1749</v>
      </c>
    </row>
    <row r="809" customFormat="false" ht="18.7" hidden="false" customHeight="true" outlineLevel="0" collapsed="false">
      <c r="A809" s="1" t="n">
        <v>808</v>
      </c>
      <c r="B809" s="2" t="s">
        <v>3074</v>
      </c>
      <c r="C809" s="6" t="n">
        <v>44708</v>
      </c>
      <c r="D809" s="1" t="n">
        <v>2022</v>
      </c>
      <c r="E809" s="2" t="s">
        <v>1119</v>
      </c>
      <c r="F809" s="6" t="n">
        <v>31906</v>
      </c>
      <c r="G809" s="1" t="n">
        <v>628</v>
      </c>
      <c r="H809" s="2" t="s">
        <v>1121</v>
      </c>
      <c r="I809" s="2" t="s">
        <v>939</v>
      </c>
      <c r="J809" s="2" t="s">
        <v>1757</v>
      </c>
      <c r="K809" s="2" t="s">
        <v>1787</v>
      </c>
      <c r="L809" s="2" t="s">
        <v>1788</v>
      </c>
      <c r="M809" s="6" t="n">
        <v>44648</v>
      </c>
      <c r="N809" s="2" t="s">
        <v>1775</v>
      </c>
      <c r="P809" s="2" t="s">
        <v>1776</v>
      </c>
    </row>
    <row r="810" customFormat="false" ht="18.7" hidden="false" customHeight="true" outlineLevel="0" collapsed="false">
      <c r="A810" s="1" t="n">
        <v>809</v>
      </c>
      <c r="B810" s="2" t="s">
        <v>1118</v>
      </c>
      <c r="C810" s="6" t="n">
        <v>44747</v>
      </c>
      <c r="D810" s="1" t="n">
        <v>2022</v>
      </c>
      <c r="E810" s="2" t="s">
        <v>1119</v>
      </c>
      <c r="F810" s="6" t="n">
        <v>31906</v>
      </c>
      <c r="G810" s="1" t="n">
        <v>628</v>
      </c>
      <c r="H810" s="2" t="s">
        <v>1121</v>
      </c>
      <c r="I810" s="2" t="s">
        <v>927</v>
      </c>
      <c r="J810" s="2" t="s">
        <v>1823</v>
      </c>
      <c r="K810" s="2" t="s">
        <v>1782</v>
      </c>
      <c r="L810" s="2" t="s">
        <v>1783</v>
      </c>
      <c r="M810" s="6" t="n">
        <v>44741</v>
      </c>
      <c r="O810" s="2" t="s">
        <v>1784</v>
      </c>
      <c r="Q810" s="2" t="s">
        <v>1774</v>
      </c>
      <c r="R810" s="6" t="n">
        <v>44741</v>
      </c>
      <c r="S810" s="2" t="s">
        <v>1766</v>
      </c>
      <c r="T810" s="2" t="s">
        <v>2041</v>
      </c>
      <c r="U810" s="6" t="n">
        <v>44741</v>
      </c>
      <c r="V810" s="2" t="s">
        <v>1766</v>
      </c>
    </row>
    <row r="811" customFormat="false" ht="18.7" hidden="false" customHeight="true" outlineLevel="0" collapsed="false">
      <c r="A811" s="1" t="n">
        <v>810</v>
      </c>
      <c r="B811" s="2" t="s">
        <v>1591</v>
      </c>
      <c r="C811" s="6" t="n">
        <v>45574</v>
      </c>
      <c r="D811" s="1" t="n">
        <v>2024</v>
      </c>
      <c r="E811" s="2" t="s">
        <v>1592</v>
      </c>
      <c r="F811" s="6" t="n">
        <v>37013</v>
      </c>
      <c r="G811" s="1" t="n">
        <v>630</v>
      </c>
      <c r="H811" s="2" t="s">
        <v>1593</v>
      </c>
      <c r="I811" s="2" t="s">
        <v>964</v>
      </c>
      <c r="J811" s="2" t="s">
        <v>1823</v>
      </c>
      <c r="K811" s="2" t="s">
        <v>3075</v>
      </c>
      <c r="L811" s="2" t="s">
        <v>2822</v>
      </c>
      <c r="M811" s="6" t="n">
        <v>45573</v>
      </c>
      <c r="O811" s="2" t="s">
        <v>1749</v>
      </c>
      <c r="Q811" s="2" t="s">
        <v>2483</v>
      </c>
      <c r="R811" s="6" t="n">
        <v>45573</v>
      </c>
      <c r="S811" s="2" t="s">
        <v>1749</v>
      </c>
    </row>
    <row r="812" customFormat="false" ht="18.7" hidden="false" customHeight="true" outlineLevel="0" collapsed="false">
      <c r="A812" s="1" t="n">
        <v>811</v>
      </c>
      <c r="B812" s="2" t="s">
        <v>1594</v>
      </c>
      <c r="C812" s="6" t="n">
        <v>45702</v>
      </c>
      <c r="D812" s="1" t="n">
        <v>2025</v>
      </c>
      <c r="E812" s="2" t="s">
        <v>1592</v>
      </c>
      <c r="F812" s="6" t="n">
        <v>37013</v>
      </c>
      <c r="G812" s="1" t="n">
        <v>630</v>
      </c>
      <c r="H812" s="2" t="s">
        <v>1593</v>
      </c>
      <c r="I812" s="2" t="s">
        <v>1148</v>
      </c>
      <c r="J812" s="2" t="s">
        <v>1823</v>
      </c>
      <c r="K812" s="2" t="s">
        <v>3076</v>
      </c>
      <c r="L812" s="2" t="s">
        <v>1750</v>
      </c>
      <c r="M812" s="6" t="n">
        <v>45701</v>
      </c>
      <c r="O812" s="2" t="s">
        <v>1784</v>
      </c>
      <c r="Q812" s="2" t="s">
        <v>3077</v>
      </c>
      <c r="R812" s="6" t="n">
        <v>45701</v>
      </c>
      <c r="S812" s="2" t="s">
        <v>1766</v>
      </c>
    </row>
    <row r="813" customFormat="false" ht="18.7" hidden="false" customHeight="true" outlineLevel="0" collapsed="false">
      <c r="A813" s="1" t="n">
        <v>812</v>
      </c>
      <c r="B813" s="2" t="s">
        <v>3078</v>
      </c>
      <c r="C813" s="6" t="n">
        <v>45218</v>
      </c>
      <c r="D813" s="1" t="n">
        <v>2023</v>
      </c>
      <c r="E813" s="2" t="s">
        <v>3079</v>
      </c>
      <c r="F813" s="6" t="n">
        <v>33714</v>
      </c>
      <c r="G813" s="1" t="n">
        <v>631</v>
      </c>
      <c r="H813" s="2" t="s">
        <v>3080</v>
      </c>
      <c r="I813" s="2" t="s">
        <v>927</v>
      </c>
      <c r="J813" s="2" t="s">
        <v>1746</v>
      </c>
      <c r="K813" s="2" t="s">
        <v>1754</v>
      </c>
      <c r="L813" s="2" t="s">
        <v>1750</v>
      </c>
      <c r="M813" s="6" t="n">
        <v>45021</v>
      </c>
      <c r="O813" s="2" t="s">
        <v>1749</v>
      </c>
    </row>
    <row r="814" customFormat="false" ht="18.7" hidden="false" customHeight="true" outlineLevel="0" collapsed="false">
      <c r="A814" s="1" t="n">
        <v>813</v>
      </c>
      <c r="B814" s="2" t="s">
        <v>3081</v>
      </c>
      <c r="C814" s="6" t="n">
        <v>45538</v>
      </c>
      <c r="D814" s="1" t="n">
        <v>2024</v>
      </c>
      <c r="E814" s="2" t="s">
        <v>3082</v>
      </c>
      <c r="F814" s="6" t="n">
        <v>33714</v>
      </c>
      <c r="G814" s="1" t="n">
        <v>631</v>
      </c>
      <c r="H814" s="2" t="s">
        <v>3080</v>
      </c>
      <c r="I814" s="2" t="s">
        <v>927</v>
      </c>
      <c r="J814" s="2" t="s">
        <v>1746</v>
      </c>
      <c r="K814" s="2" t="s">
        <v>2400</v>
      </c>
      <c r="L814" s="2" t="s">
        <v>2142</v>
      </c>
      <c r="M814" s="6" t="n">
        <v>45535</v>
      </c>
      <c r="O814" s="2" t="s">
        <v>1766</v>
      </c>
    </row>
    <row r="815" customFormat="false" ht="18.7" hidden="false" customHeight="true" outlineLevel="0" collapsed="false">
      <c r="A815" s="1" t="n">
        <v>814</v>
      </c>
      <c r="B815" s="2" t="s">
        <v>3083</v>
      </c>
      <c r="C815" s="6" t="n">
        <v>44417</v>
      </c>
      <c r="D815" s="1" t="n">
        <v>2021</v>
      </c>
      <c r="E815" s="2" t="s">
        <v>1648</v>
      </c>
      <c r="F815" s="6" t="n">
        <v>31931</v>
      </c>
      <c r="G815" s="1" t="n">
        <v>632</v>
      </c>
      <c r="H815" s="2" t="s">
        <v>1650</v>
      </c>
      <c r="I815" s="2" t="s">
        <v>2233</v>
      </c>
      <c r="J815" s="2" t="s">
        <v>1757</v>
      </c>
      <c r="K815" s="2" t="s">
        <v>1778</v>
      </c>
      <c r="L815" s="2" t="s">
        <v>1779</v>
      </c>
      <c r="M815" s="6" t="n">
        <v>44378</v>
      </c>
      <c r="N815" s="2" t="s">
        <v>1775</v>
      </c>
      <c r="P815" s="2" t="s">
        <v>1776</v>
      </c>
    </row>
    <row r="816" customFormat="false" ht="18.7" hidden="false" customHeight="true" outlineLevel="0" collapsed="false">
      <c r="A816" s="1" t="n">
        <v>815</v>
      </c>
      <c r="B816" s="2" t="s">
        <v>1647</v>
      </c>
      <c r="C816" s="6" t="n">
        <v>45037</v>
      </c>
      <c r="D816" s="1" t="n">
        <v>2023</v>
      </c>
      <c r="E816" s="2" t="s">
        <v>1648</v>
      </c>
      <c r="F816" s="6" t="n">
        <v>31931</v>
      </c>
      <c r="G816" s="1" t="n">
        <v>632</v>
      </c>
      <c r="H816" s="2" t="s">
        <v>1650</v>
      </c>
      <c r="I816" s="2" t="s">
        <v>1030</v>
      </c>
      <c r="J816" s="2" t="s">
        <v>1850</v>
      </c>
      <c r="K816" s="2" t="s">
        <v>2487</v>
      </c>
      <c r="L816" s="2" t="s">
        <v>2276</v>
      </c>
      <c r="M816" s="6" t="n">
        <v>45035</v>
      </c>
      <c r="N816" s="2" t="s">
        <v>1775</v>
      </c>
      <c r="P816" s="2" t="s">
        <v>1776</v>
      </c>
      <c r="Q816" s="2" t="s">
        <v>1750</v>
      </c>
      <c r="R816" s="6" t="n">
        <v>45035</v>
      </c>
      <c r="S816" s="2" t="s">
        <v>1749</v>
      </c>
    </row>
    <row r="817" customFormat="false" ht="18.7" hidden="false" customHeight="true" outlineLevel="0" collapsed="false">
      <c r="A817" s="1" t="n">
        <v>816</v>
      </c>
      <c r="B817" s="2" t="s">
        <v>3084</v>
      </c>
      <c r="C817" s="6" t="n">
        <v>45538</v>
      </c>
      <c r="D817" s="1" t="n">
        <v>2024</v>
      </c>
      <c r="E817" s="2" t="s">
        <v>3085</v>
      </c>
      <c r="F817" s="6" t="n">
        <v>33435</v>
      </c>
      <c r="G817" s="1" t="n">
        <v>636</v>
      </c>
      <c r="H817" s="2" t="s">
        <v>3086</v>
      </c>
      <c r="I817" s="2" t="s">
        <v>1100</v>
      </c>
      <c r="J817" s="2" t="s">
        <v>1850</v>
      </c>
      <c r="K817" s="2" t="s">
        <v>1969</v>
      </c>
      <c r="L817" s="2" t="s">
        <v>1970</v>
      </c>
      <c r="M817" s="6" t="n">
        <v>45534</v>
      </c>
      <c r="N817" s="2" t="s">
        <v>1775</v>
      </c>
      <c r="P817" s="2" t="s">
        <v>1776</v>
      </c>
    </row>
    <row r="818" customFormat="false" ht="18.7" hidden="false" customHeight="true" outlineLevel="0" collapsed="false">
      <c r="A818" s="1" t="n">
        <v>817</v>
      </c>
      <c r="B818" s="2" t="s">
        <v>3087</v>
      </c>
      <c r="C818" s="6" t="n">
        <v>45706</v>
      </c>
      <c r="D818" s="1" t="n">
        <v>2025</v>
      </c>
      <c r="E818" s="2" t="s">
        <v>3085</v>
      </c>
      <c r="F818" s="6" t="n">
        <v>33435</v>
      </c>
      <c r="G818" s="1" t="n">
        <v>636</v>
      </c>
      <c r="H818" s="2" t="s">
        <v>3086</v>
      </c>
      <c r="I818" s="2" t="s">
        <v>1025</v>
      </c>
      <c r="J818" s="2" t="s">
        <v>1850</v>
      </c>
      <c r="K818" s="2" t="s">
        <v>1901</v>
      </c>
      <c r="L818" s="2" t="s">
        <v>1902</v>
      </c>
      <c r="M818" s="6" t="n">
        <v>45689</v>
      </c>
      <c r="N818" s="2" t="s">
        <v>1775</v>
      </c>
      <c r="P818" s="2" t="s">
        <v>1776</v>
      </c>
    </row>
    <row r="819" customFormat="false" ht="18.7" hidden="false" customHeight="true" outlineLevel="0" collapsed="false">
      <c r="A819" s="1" t="n">
        <v>818</v>
      </c>
      <c r="B819" s="2" t="s">
        <v>3088</v>
      </c>
      <c r="C819" s="6" t="n">
        <v>44936</v>
      </c>
      <c r="D819" s="1" t="n">
        <v>2023</v>
      </c>
      <c r="E819" s="2" t="s">
        <v>3089</v>
      </c>
      <c r="F819" s="6" t="n">
        <v>34618</v>
      </c>
      <c r="G819" s="1" t="n">
        <v>637</v>
      </c>
      <c r="H819" s="2" t="s">
        <v>3090</v>
      </c>
      <c r="I819" s="2" t="s">
        <v>895</v>
      </c>
      <c r="J819" s="2" t="s">
        <v>1757</v>
      </c>
      <c r="K819" s="2" t="s">
        <v>1778</v>
      </c>
      <c r="L819" s="2" t="s">
        <v>1779</v>
      </c>
      <c r="M819" s="6" t="n">
        <v>44936</v>
      </c>
      <c r="N819" s="2" t="s">
        <v>1758</v>
      </c>
      <c r="O819" s="2" t="s">
        <v>1766</v>
      </c>
    </row>
    <row r="820" customFormat="false" ht="18.7" hidden="false" customHeight="true" outlineLevel="0" collapsed="false">
      <c r="A820" s="1" t="n">
        <v>819</v>
      </c>
      <c r="B820" s="2" t="s">
        <v>3091</v>
      </c>
      <c r="C820" s="6" t="n">
        <v>45071</v>
      </c>
      <c r="D820" s="1" t="n">
        <v>2023</v>
      </c>
      <c r="E820" s="2" t="s">
        <v>3089</v>
      </c>
      <c r="F820" s="6" t="n">
        <v>34618</v>
      </c>
      <c r="G820" s="1" t="n">
        <v>637</v>
      </c>
      <c r="H820" s="2" t="s">
        <v>3090</v>
      </c>
      <c r="I820" s="2" t="s">
        <v>895</v>
      </c>
      <c r="J820" s="2" t="s">
        <v>1757</v>
      </c>
      <c r="K820" s="2" t="s">
        <v>1969</v>
      </c>
      <c r="L820" s="2" t="s">
        <v>1970</v>
      </c>
      <c r="M820" s="6" t="n">
        <v>45070</v>
      </c>
      <c r="N820" s="2" t="s">
        <v>1775</v>
      </c>
      <c r="P820" s="2" t="s">
        <v>1971</v>
      </c>
    </row>
    <row r="821" customFormat="false" ht="18.7" hidden="false" customHeight="true" outlineLevel="0" collapsed="false">
      <c r="A821" s="1" t="n">
        <v>820</v>
      </c>
      <c r="B821" s="2" t="s">
        <v>3092</v>
      </c>
      <c r="C821" s="6" t="n">
        <v>44665</v>
      </c>
      <c r="D821" s="1" t="n">
        <v>2022</v>
      </c>
      <c r="E821" s="2" t="s">
        <v>3093</v>
      </c>
      <c r="F821" s="6" t="n">
        <v>26099</v>
      </c>
      <c r="G821" s="1" t="n">
        <v>639</v>
      </c>
      <c r="H821" s="2" t="s">
        <v>3094</v>
      </c>
      <c r="I821" s="2" t="s">
        <v>1020</v>
      </c>
      <c r="J821" s="2" t="s">
        <v>1757</v>
      </c>
      <c r="K821" s="2" t="s">
        <v>1999</v>
      </c>
      <c r="L821" s="2" t="s">
        <v>2000</v>
      </c>
      <c r="M821" s="6" t="n">
        <v>44665</v>
      </c>
      <c r="N821" s="2" t="s">
        <v>1758</v>
      </c>
      <c r="O821" s="2" t="s">
        <v>1766</v>
      </c>
    </row>
    <row r="822" customFormat="false" ht="18.7" hidden="false" customHeight="true" outlineLevel="0" collapsed="false">
      <c r="A822" s="1" t="n">
        <v>821</v>
      </c>
      <c r="B822" s="2" t="s">
        <v>3095</v>
      </c>
      <c r="C822" s="6" t="n">
        <v>44679</v>
      </c>
      <c r="D822" s="1" t="n">
        <v>2022</v>
      </c>
      <c r="E822" s="2" t="s">
        <v>3093</v>
      </c>
      <c r="F822" s="6" t="n">
        <v>26099</v>
      </c>
      <c r="G822" s="1" t="n">
        <v>639</v>
      </c>
      <c r="H822" s="2" t="s">
        <v>3094</v>
      </c>
      <c r="I822" s="2" t="s">
        <v>1020</v>
      </c>
      <c r="J822" s="2" t="s">
        <v>1757</v>
      </c>
      <c r="K822" s="2" t="s">
        <v>1901</v>
      </c>
      <c r="L822" s="2" t="s">
        <v>1902</v>
      </c>
      <c r="M822" s="6" t="n">
        <v>44660</v>
      </c>
      <c r="N822" s="2" t="s">
        <v>3096</v>
      </c>
      <c r="O822" s="2" t="s">
        <v>1749</v>
      </c>
    </row>
    <row r="823" customFormat="false" ht="18.7" hidden="false" customHeight="true" outlineLevel="0" collapsed="false">
      <c r="A823" s="1" t="n">
        <v>822</v>
      </c>
      <c r="B823" s="2" t="s">
        <v>3097</v>
      </c>
      <c r="C823" s="6" t="n">
        <v>44652</v>
      </c>
      <c r="D823" s="1" t="n">
        <v>2022</v>
      </c>
      <c r="E823" s="2" t="s">
        <v>3098</v>
      </c>
      <c r="F823" s="6" t="n">
        <v>33447</v>
      </c>
      <c r="G823" s="1" t="n">
        <v>655</v>
      </c>
      <c r="H823" s="2" t="s">
        <v>3099</v>
      </c>
      <c r="I823" s="2" t="s">
        <v>927</v>
      </c>
      <c r="J823" s="2" t="s">
        <v>1850</v>
      </c>
      <c r="K823" s="2" t="s">
        <v>1754</v>
      </c>
      <c r="L823" s="2" t="s">
        <v>1750</v>
      </c>
      <c r="M823" s="6" t="n">
        <v>44475</v>
      </c>
      <c r="N823" s="2" t="s">
        <v>1906</v>
      </c>
      <c r="O823" s="2" t="s">
        <v>1749</v>
      </c>
    </row>
    <row r="824" customFormat="false" ht="18.7" hidden="false" customHeight="true" outlineLevel="0" collapsed="false">
      <c r="A824" s="1" t="n">
        <v>823</v>
      </c>
      <c r="B824" s="2" t="s">
        <v>3100</v>
      </c>
      <c r="C824" s="6" t="n">
        <v>45364</v>
      </c>
      <c r="D824" s="1" t="n">
        <v>2024</v>
      </c>
      <c r="E824" s="2" t="s">
        <v>3098</v>
      </c>
      <c r="F824" s="6" t="n">
        <v>33447</v>
      </c>
      <c r="G824" s="1" t="n">
        <v>655</v>
      </c>
      <c r="H824" s="2" t="s">
        <v>3099</v>
      </c>
      <c r="I824" s="2" t="s">
        <v>927</v>
      </c>
      <c r="J824" s="2" t="s">
        <v>1850</v>
      </c>
      <c r="K824" s="2" t="s">
        <v>1754</v>
      </c>
      <c r="L824" s="2" t="s">
        <v>1750</v>
      </c>
      <c r="M824" s="6" t="n">
        <v>44927</v>
      </c>
      <c r="N824" s="2" t="s">
        <v>1906</v>
      </c>
      <c r="O824" s="2" t="s">
        <v>1749</v>
      </c>
    </row>
    <row r="825" customFormat="false" ht="18.7" hidden="false" customHeight="true" outlineLevel="0" collapsed="false">
      <c r="A825" s="1" t="n">
        <v>824</v>
      </c>
      <c r="B825" s="2" t="s">
        <v>3101</v>
      </c>
      <c r="C825" s="6" t="n">
        <v>45105</v>
      </c>
      <c r="D825" s="1" t="n">
        <v>2023</v>
      </c>
      <c r="E825" s="2" t="s">
        <v>3102</v>
      </c>
      <c r="F825" s="6" t="n">
        <v>28972</v>
      </c>
      <c r="G825" s="1" t="n">
        <v>657</v>
      </c>
      <c r="H825" s="2" t="s">
        <v>3103</v>
      </c>
      <c r="I825" s="2" t="s">
        <v>1804</v>
      </c>
      <c r="J825" s="2" t="s">
        <v>1757</v>
      </c>
      <c r="K825" s="2" t="s">
        <v>1754</v>
      </c>
      <c r="L825" s="2" t="s">
        <v>1750</v>
      </c>
      <c r="M825" s="6" t="n">
        <v>45031</v>
      </c>
      <c r="N825" s="2" t="s">
        <v>1758</v>
      </c>
      <c r="O825" s="2" t="s">
        <v>1749</v>
      </c>
    </row>
    <row r="826" customFormat="false" ht="18.7" hidden="false" customHeight="true" outlineLevel="0" collapsed="false">
      <c r="A826" s="1" t="n">
        <v>825</v>
      </c>
      <c r="B826" s="2" t="s">
        <v>3104</v>
      </c>
      <c r="C826" s="6" t="n">
        <v>45352</v>
      </c>
      <c r="D826" s="1" t="n">
        <v>2024</v>
      </c>
      <c r="E826" s="2" t="s">
        <v>3102</v>
      </c>
      <c r="F826" s="6" t="n">
        <v>28972</v>
      </c>
      <c r="G826" s="1" t="n">
        <v>657</v>
      </c>
      <c r="H826" s="2" t="s">
        <v>3103</v>
      </c>
      <c r="I826" s="2" t="s">
        <v>1804</v>
      </c>
      <c r="J826" s="2" t="s">
        <v>1757</v>
      </c>
      <c r="K826" s="2" t="s">
        <v>3105</v>
      </c>
      <c r="L826" s="2" t="s">
        <v>3106</v>
      </c>
      <c r="M826" s="6" t="n">
        <v>45351</v>
      </c>
      <c r="N826" s="2" t="s">
        <v>1890</v>
      </c>
      <c r="O826" s="2" t="s">
        <v>1749</v>
      </c>
    </row>
    <row r="827" customFormat="false" ht="18.7" hidden="false" customHeight="true" outlineLevel="0" collapsed="false">
      <c r="A827" s="1" t="n">
        <v>826</v>
      </c>
      <c r="B827" s="2" t="s">
        <v>3107</v>
      </c>
      <c r="C827" s="6" t="n">
        <v>45201</v>
      </c>
      <c r="D827" s="1" t="n">
        <v>2023</v>
      </c>
      <c r="E827" s="2" t="s">
        <v>3108</v>
      </c>
      <c r="F827" s="6" t="n">
        <v>37145</v>
      </c>
      <c r="G827" s="1" t="n">
        <v>663</v>
      </c>
      <c r="H827" s="2" t="s">
        <v>3109</v>
      </c>
      <c r="I827" s="2" t="s">
        <v>1020</v>
      </c>
      <c r="J827" s="2" t="s">
        <v>1757</v>
      </c>
      <c r="K827" s="2" t="s">
        <v>1969</v>
      </c>
      <c r="L827" s="2" t="s">
        <v>1970</v>
      </c>
      <c r="M827" s="6" t="n">
        <v>45198</v>
      </c>
      <c r="N827" s="2" t="s">
        <v>1758</v>
      </c>
      <c r="O827" s="2" t="s">
        <v>1749</v>
      </c>
      <c r="Q827" s="2" t="s">
        <v>2088</v>
      </c>
      <c r="R827" s="6" t="n">
        <v>45198</v>
      </c>
      <c r="T827" s="2" t="s">
        <v>2000</v>
      </c>
      <c r="U827" s="6" t="n">
        <v>45198</v>
      </c>
    </row>
    <row r="828" customFormat="false" ht="18.7" hidden="false" customHeight="true" outlineLevel="0" collapsed="false">
      <c r="A828" s="1" t="n">
        <v>827</v>
      </c>
      <c r="B828" s="2" t="s">
        <v>3110</v>
      </c>
      <c r="C828" s="6" t="n">
        <v>45436</v>
      </c>
      <c r="D828" s="1" t="n">
        <v>2024</v>
      </c>
      <c r="E828" s="2" t="s">
        <v>3108</v>
      </c>
      <c r="F828" s="6" t="n">
        <v>37145</v>
      </c>
      <c r="G828" s="1" t="n">
        <v>663</v>
      </c>
      <c r="H828" s="2" t="s">
        <v>3109</v>
      </c>
      <c r="I828" s="2" t="s">
        <v>1020</v>
      </c>
      <c r="J828" s="2" t="s">
        <v>1850</v>
      </c>
      <c r="K828" s="2" t="s">
        <v>2878</v>
      </c>
      <c r="L828" s="2" t="s">
        <v>2879</v>
      </c>
      <c r="M828" s="6" t="n">
        <v>45428</v>
      </c>
      <c r="N828" s="2" t="s">
        <v>1775</v>
      </c>
      <c r="P828" s="2" t="s">
        <v>1776</v>
      </c>
      <c r="Q828" s="2" t="s">
        <v>2083</v>
      </c>
      <c r="R828" s="6" t="n">
        <v>45428</v>
      </c>
      <c r="S828" s="2" t="s">
        <v>1749</v>
      </c>
    </row>
    <row r="829" customFormat="false" ht="18.7" hidden="false" customHeight="true" outlineLevel="0" collapsed="false">
      <c r="A829" s="1" t="n">
        <v>828</v>
      </c>
      <c r="B829" s="2" t="s">
        <v>3111</v>
      </c>
      <c r="C829" s="6" t="n">
        <v>44452</v>
      </c>
      <c r="D829" s="1" t="n">
        <v>2021</v>
      </c>
      <c r="E829" s="2" t="s">
        <v>3112</v>
      </c>
      <c r="F829" s="6" t="n">
        <v>22752</v>
      </c>
      <c r="G829" s="1" t="n">
        <v>664</v>
      </c>
      <c r="H829" s="2" t="s">
        <v>3113</v>
      </c>
      <c r="I829" s="2" t="s">
        <v>917</v>
      </c>
      <c r="J829" s="2" t="s">
        <v>1757</v>
      </c>
      <c r="K829" s="2" t="s">
        <v>2082</v>
      </c>
      <c r="L829" s="2" t="s">
        <v>2083</v>
      </c>
      <c r="M829" s="6" t="n">
        <v>44449</v>
      </c>
      <c r="N829" s="2" t="s">
        <v>1775</v>
      </c>
      <c r="P829" s="2" t="s">
        <v>1776</v>
      </c>
    </row>
    <row r="830" customFormat="false" ht="18.7" hidden="false" customHeight="true" outlineLevel="0" collapsed="false">
      <c r="A830" s="1" t="n">
        <v>829</v>
      </c>
      <c r="B830" s="2" t="s">
        <v>3114</v>
      </c>
      <c r="C830" s="6" t="n">
        <v>45076</v>
      </c>
      <c r="D830" s="1" t="n">
        <v>2023</v>
      </c>
      <c r="E830" s="2" t="s">
        <v>3112</v>
      </c>
      <c r="F830" s="6" t="n">
        <v>22752</v>
      </c>
      <c r="G830" s="1" t="n">
        <v>664</v>
      </c>
      <c r="H830" s="2" t="s">
        <v>3113</v>
      </c>
      <c r="J830" s="2" t="s">
        <v>1757</v>
      </c>
      <c r="K830" s="2" t="s">
        <v>2009</v>
      </c>
      <c r="L830" s="2" t="s">
        <v>1988</v>
      </c>
      <c r="M830" s="6" t="n">
        <v>45070</v>
      </c>
      <c r="N830" s="2" t="s">
        <v>1758</v>
      </c>
      <c r="O830" s="2" t="s">
        <v>1766</v>
      </c>
    </row>
    <row r="831" customFormat="false" ht="18.7" hidden="false" customHeight="true" outlineLevel="0" collapsed="false">
      <c r="A831" s="1" t="n">
        <v>830</v>
      </c>
      <c r="B831" s="2" t="s">
        <v>3115</v>
      </c>
      <c r="C831" s="6" t="n">
        <v>44543</v>
      </c>
      <c r="D831" s="1" t="n">
        <v>2021</v>
      </c>
      <c r="E831" s="2" t="s">
        <v>3116</v>
      </c>
      <c r="F831" s="6" t="n">
        <v>31091</v>
      </c>
      <c r="G831" s="1" t="n">
        <v>666</v>
      </c>
      <c r="H831" s="2" t="s">
        <v>3117</v>
      </c>
      <c r="I831" s="2" t="s">
        <v>1957</v>
      </c>
      <c r="J831" s="2" t="s">
        <v>1757</v>
      </c>
      <c r="K831" s="2" t="s">
        <v>2040</v>
      </c>
      <c r="L831" s="2" t="s">
        <v>2041</v>
      </c>
      <c r="M831" s="6" t="n">
        <v>44543</v>
      </c>
      <c r="N831" s="2" t="s">
        <v>1758</v>
      </c>
      <c r="O831" s="2" t="s">
        <v>1766</v>
      </c>
    </row>
    <row r="832" customFormat="false" ht="18.7" hidden="false" customHeight="true" outlineLevel="0" collapsed="false">
      <c r="A832" s="1" t="n">
        <v>831</v>
      </c>
      <c r="B832" s="2" t="s">
        <v>3118</v>
      </c>
      <c r="C832" s="6" t="n">
        <v>44760</v>
      </c>
      <c r="D832" s="1" t="n">
        <v>2022</v>
      </c>
      <c r="E832" s="2" t="s">
        <v>3116</v>
      </c>
      <c r="F832" s="6" t="n">
        <v>31091</v>
      </c>
      <c r="G832" s="1" t="n">
        <v>666</v>
      </c>
      <c r="H832" s="2" t="s">
        <v>3117</v>
      </c>
      <c r="I832" s="2" t="s">
        <v>2195</v>
      </c>
      <c r="J832" s="2" t="s">
        <v>1757</v>
      </c>
      <c r="K832" s="2" t="s">
        <v>1773</v>
      </c>
      <c r="L832" s="2" t="s">
        <v>1774</v>
      </c>
      <c r="M832" s="6" t="n">
        <v>44738</v>
      </c>
      <c r="N832" s="2" t="s">
        <v>1758</v>
      </c>
      <c r="O832" s="2" t="s">
        <v>1749</v>
      </c>
    </row>
    <row r="833" customFormat="false" ht="18.7" hidden="false" customHeight="true" outlineLevel="0" collapsed="false">
      <c r="A833" s="1" t="n">
        <v>832</v>
      </c>
      <c r="B833" s="2" t="s">
        <v>3119</v>
      </c>
      <c r="C833" s="6" t="n">
        <v>45622</v>
      </c>
      <c r="D833" s="1" t="n">
        <v>2024</v>
      </c>
      <c r="E833" s="2" t="s">
        <v>3120</v>
      </c>
      <c r="F833" s="6" t="n">
        <v>35431</v>
      </c>
      <c r="G833" s="1" t="n">
        <v>671</v>
      </c>
      <c r="H833" s="2" t="s">
        <v>3121</v>
      </c>
      <c r="J833" s="2" t="s">
        <v>1850</v>
      </c>
      <c r="K833" s="2" t="s">
        <v>1759</v>
      </c>
      <c r="L833" s="2" t="s">
        <v>1750</v>
      </c>
      <c r="M833" s="6" t="n">
        <v>45618</v>
      </c>
      <c r="N833" s="2" t="s">
        <v>1906</v>
      </c>
      <c r="O833" s="2" t="s">
        <v>1749</v>
      </c>
      <c r="Q833" s="2" t="s">
        <v>1829</v>
      </c>
      <c r="R833" s="6" t="n">
        <v>45618</v>
      </c>
      <c r="S833" s="2" t="s">
        <v>1766</v>
      </c>
    </row>
    <row r="834" customFormat="false" ht="18.7" hidden="false" customHeight="true" outlineLevel="0" collapsed="false">
      <c r="A834" s="1" t="n">
        <v>833</v>
      </c>
      <c r="B834" s="2" t="s">
        <v>3122</v>
      </c>
      <c r="C834" s="6" t="n">
        <v>44775</v>
      </c>
      <c r="D834" s="1" t="n">
        <v>2022</v>
      </c>
      <c r="E834" s="2" t="s">
        <v>3123</v>
      </c>
      <c r="F834" s="6" t="n">
        <v>32023</v>
      </c>
      <c r="G834" s="1" t="n">
        <v>675</v>
      </c>
      <c r="H834" s="2" t="s">
        <v>3124</v>
      </c>
      <c r="I834" s="2" t="s">
        <v>927</v>
      </c>
      <c r="J834" s="2" t="s">
        <v>1850</v>
      </c>
      <c r="K834" s="2" t="s">
        <v>2461</v>
      </c>
      <c r="L834" s="2" t="s">
        <v>2462</v>
      </c>
      <c r="M834" s="6" t="n">
        <v>44774</v>
      </c>
      <c r="N834" s="2" t="s">
        <v>1775</v>
      </c>
      <c r="P834" s="2" t="s">
        <v>1776</v>
      </c>
      <c r="Q834" s="2" t="s">
        <v>1824</v>
      </c>
      <c r="R834" s="6" t="n">
        <v>44774</v>
      </c>
      <c r="S834" s="2" t="s">
        <v>1784</v>
      </c>
    </row>
    <row r="835" customFormat="false" ht="18.7" hidden="false" customHeight="true" outlineLevel="0" collapsed="false">
      <c r="A835" s="1" t="n">
        <v>834</v>
      </c>
      <c r="B835" s="2" t="s">
        <v>3125</v>
      </c>
      <c r="C835" s="6" t="n">
        <v>45212</v>
      </c>
      <c r="D835" s="1" t="n">
        <v>2023</v>
      </c>
      <c r="E835" s="2" t="s">
        <v>3123</v>
      </c>
      <c r="F835" s="6" t="n">
        <v>32023</v>
      </c>
      <c r="G835" s="1" t="n">
        <v>675</v>
      </c>
      <c r="H835" s="2" t="s">
        <v>3124</v>
      </c>
      <c r="I835" s="2" t="s">
        <v>927</v>
      </c>
      <c r="J835" s="2" t="s">
        <v>1757</v>
      </c>
      <c r="K835" s="2" t="s">
        <v>1759</v>
      </c>
      <c r="L835" s="2" t="s">
        <v>1750</v>
      </c>
      <c r="M835" s="6" t="n">
        <v>45210</v>
      </c>
      <c r="N835" s="2" t="s">
        <v>1758</v>
      </c>
      <c r="O835" s="2" t="s">
        <v>1749</v>
      </c>
    </row>
    <row r="836" customFormat="false" ht="18.7" hidden="false" customHeight="true" outlineLevel="0" collapsed="false">
      <c r="A836" s="1" t="n">
        <v>835</v>
      </c>
      <c r="B836" s="2" t="s">
        <v>3126</v>
      </c>
      <c r="C836" s="6" t="n">
        <v>44761</v>
      </c>
      <c r="D836" s="1" t="n">
        <v>2022</v>
      </c>
      <c r="E836" s="2" t="s">
        <v>3127</v>
      </c>
      <c r="F836" s="6" t="n">
        <v>35727</v>
      </c>
      <c r="G836" s="1" t="n">
        <v>677</v>
      </c>
      <c r="H836" s="2" t="s">
        <v>3128</v>
      </c>
      <c r="I836" s="2" t="s">
        <v>927</v>
      </c>
      <c r="J836" s="2" t="s">
        <v>1757</v>
      </c>
      <c r="K836" s="2" t="s">
        <v>2161</v>
      </c>
      <c r="L836" s="2" t="s">
        <v>1779</v>
      </c>
      <c r="M836" s="6" t="n">
        <v>44756</v>
      </c>
      <c r="N836" s="2" t="s">
        <v>1758</v>
      </c>
      <c r="O836" s="2" t="s">
        <v>1784</v>
      </c>
    </row>
    <row r="837" customFormat="false" ht="18.7" hidden="false" customHeight="true" outlineLevel="0" collapsed="false">
      <c r="A837" s="1" t="n">
        <v>836</v>
      </c>
      <c r="B837" s="2" t="s">
        <v>3129</v>
      </c>
      <c r="C837" s="6" t="n">
        <v>44817</v>
      </c>
      <c r="D837" s="1" t="n">
        <v>2022</v>
      </c>
      <c r="E837" s="2" t="s">
        <v>3127</v>
      </c>
      <c r="F837" s="6" t="n">
        <v>35788</v>
      </c>
      <c r="G837" s="1" t="n">
        <v>677</v>
      </c>
      <c r="H837" s="2" t="s">
        <v>3128</v>
      </c>
      <c r="I837" s="2" t="s">
        <v>927</v>
      </c>
      <c r="J837" s="2" t="s">
        <v>1757</v>
      </c>
      <c r="K837" s="2" t="s">
        <v>1778</v>
      </c>
      <c r="L837" s="2" t="s">
        <v>1779</v>
      </c>
      <c r="M837" s="6" t="n">
        <v>44743</v>
      </c>
      <c r="N837" s="2" t="s">
        <v>1758</v>
      </c>
      <c r="O837" s="2" t="s">
        <v>1749</v>
      </c>
    </row>
    <row r="838" customFormat="false" ht="18.7" hidden="false" customHeight="true" outlineLevel="0" collapsed="false">
      <c r="A838" s="1" t="n">
        <v>837</v>
      </c>
      <c r="B838" s="2" t="s">
        <v>1555</v>
      </c>
      <c r="C838" s="6" t="n">
        <v>43712</v>
      </c>
      <c r="D838" s="1" t="n">
        <v>2019</v>
      </c>
      <c r="E838" s="2" t="s">
        <v>1556</v>
      </c>
      <c r="F838" s="6" t="n">
        <v>36683</v>
      </c>
      <c r="G838" s="1" t="n">
        <v>678</v>
      </c>
      <c r="H838" s="2" t="s">
        <v>1558</v>
      </c>
      <c r="I838" s="2" t="s">
        <v>1020</v>
      </c>
      <c r="J838" s="2" t="s">
        <v>1850</v>
      </c>
      <c r="K838" s="2" t="s">
        <v>1979</v>
      </c>
      <c r="L838" s="2" t="s">
        <v>1980</v>
      </c>
      <c r="M838" s="6" t="n">
        <v>43709</v>
      </c>
      <c r="N838" s="2" t="s">
        <v>1775</v>
      </c>
      <c r="P838" s="2" t="s">
        <v>1776</v>
      </c>
    </row>
    <row r="839" customFormat="false" ht="18.7" hidden="false" customHeight="true" outlineLevel="0" collapsed="false">
      <c r="A839" s="1" t="n">
        <v>838</v>
      </c>
      <c r="B839" s="2" t="s">
        <v>1559</v>
      </c>
      <c r="C839" s="6" t="n">
        <v>45610</v>
      </c>
      <c r="D839" s="1" t="n">
        <v>2024</v>
      </c>
      <c r="E839" s="2" t="s">
        <v>1556</v>
      </c>
      <c r="F839" s="6" t="n">
        <v>36683</v>
      </c>
      <c r="G839" s="1" t="n">
        <v>678</v>
      </c>
      <c r="H839" s="2" t="s">
        <v>1558</v>
      </c>
      <c r="I839" s="2" t="s">
        <v>886</v>
      </c>
      <c r="J839" s="2" t="s">
        <v>1823</v>
      </c>
      <c r="K839" s="2" t="s">
        <v>2082</v>
      </c>
      <c r="L839" s="2" t="s">
        <v>2083</v>
      </c>
      <c r="M839" s="6" t="n">
        <v>45556</v>
      </c>
      <c r="O839" s="2" t="s">
        <v>1749</v>
      </c>
      <c r="Q839" s="2" t="s">
        <v>2083</v>
      </c>
      <c r="R839" s="6" t="n">
        <v>45556</v>
      </c>
      <c r="S839" s="2" t="s">
        <v>1749</v>
      </c>
    </row>
    <row r="840" customFormat="false" ht="18.7" hidden="false" customHeight="true" outlineLevel="0" collapsed="false">
      <c r="A840" s="1" t="n">
        <v>839</v>
      </c>
      <c r="B840" s="2" t="s">
        <v>1534</v>
      </c>
      <c r="C840" s="6" t="n">
        <v>45209</v>
      </c>
      <c r="D840" s="1" t="n">
        <v>2023</v>
      </c>
      <c r="E840" s="2" t="s">
        <v>1535</v>
      </c>
      <c r="F840" s="6" t="n">
        <v>36507</v>
      </c>
      <c r="G840" s="1" t="n">
        <v>679</v>
      </c>
      <c r="H840" s="2" t="s">
        <v>1538</v>
      </c>
      <c r="I840" s="2" t="s">
        <v>1196</v>
      </c>
      <c r="J840" s="2" t="s">
        <v>1823</v>
      </c>
      <c r="K840" s="2" t="s">
        <v>1798</v>
      </c>
      <c r="L840" s="2" t="n">
        <v>609.24</v>
      </c>
      <c r="M840" s="6" t="n">
        <v>45207</v>
      </c>
      <c r="O840" s="2" t="s">
        <v>1749</v>
      </c>
    </row>
    <row r="841" customFormat="false" ht="18.7" hidden="false" customHeight="true" outlineLevel="0" collapsed="false">
      <c r="A841" s="1" t="n">
        <v>840</v>
      </c>
      <c r="B841" s="2" t="s">
        <v>1539</v>
      </c>
      <c r="C841" s="6" t="n">
        <v>45245</v>
      </c>
      <c r="D841" s="1" t="n">
        <v>2023</v>
      </c>
      <c r="E841" s="2" t="s">
        <v>1535</v>
      </c>
      <c r="F841" s="6" t="n">
        <v>36507</v>
      </c>
      <c r="G841" s="1" t="n">
        <v>679</v>
      </c>
      <c r="H841" s="2" t="s">
        <v>1538</v>
      </c>
      <c r="I841" s="2" t="s">
        <v>1196</v>
      </c>
      <c r="J841" s="2" t="s">
        <v>1823</v>
      </c>
      <c r="K841" s="2" t="s">
        <v>1798</v>
      </c>
      <c r="L841" s="2" t="n">
        <v>609.24</v>
      </c>
      <c r="M841" s="6" t="n">
        <v>45244</v>
      </c>
      <c r="O841" s="2" t="s">
        <v>1749</v>
      </c>
    </row>
    <row r="842" customFormat="false" ht="18.7" hidden="false" customHeight="true" outlineLevel="0" collapsed="false">
      <c r="A842" s="1" t="n">
        <v>841</v>
      </c>
      <c r="B842" s="2" t="s">
        <v>1373</v>
      </c>
      <c r="C842" s="6" t="n">
        <v>45601</v>
      </c>
      <c r="D842" s="1" t="n">
        <v>2024</v>
      </c>
      <c r="E842" s="2" t="s">
        <v>1374</v>
      </c>
      <c r="F842" s="6" t="n">
        <v>34183</v>
      </c>
      <c r="G842" s="1" t="n">
        <v>682</v>
      </c>
      <c r="H842" s="2" t="s">
        <v>1376</v>
      </c>
      <c r="I842" s="2" t="s">
        <v>1100</v>
      </c>
      <c r="J842" s="2" t="s">
        <v>1823</v>
      </c>
      <c r="K842" s="2" t="s">
        <v>2209</v>
      </c>
      <c r="L842" s="2" t="s">
        <v>2001</v>
      </c>
      <c r="M842" s="6" t="n">
        <v>45526</v>
      </c>
      <c r="O842" s="2" t="s">
        <v>1766</v>
      </c>
    </row>
    <row r="843" customFormat="false" ht="18.7" hidden="false" customHeight="true" outlineLevel="0" collapsed="false">
      <c r="A843" s="1" t="n">
        <v>842</v>
      </c>
      <c r="B843" s="2" t="s">
        <v>1377</v>
      </c>
      <c r="C843" s="6" t="n">
        <v>45811</v>
      </c>
      <c r="D843" s="1" t="n">
        <v>2025</v>
      </c>
      <c r="E843" s="2" t="s">
        <v>1374</v>
      </c>
      <c r="F843" s="6" t="n">
        <v>34183</v>
      </c>
      <c r="G843" s="1" t="n">
        <v>682</v>
      </c>
      <c r="H843" s="2" t="s">
        <v>1376</v>
      </c>
      <c r="I843" s="2" t="s">
        <v>1100</v>
      </c>
      <c r="J843" s="2" t="s">
        <v>1823</v>
      </c>
      <c r="K843" s="2" t="s">
        <v>1920</v>
      </c>
      <c r="L843" s="2" t="s">
        <v>1921</v>
      </c>
      <c r="M843" s="6" t="n">
        <v>45810</v>
      </c>
      <c r="O843" s="2" t="s">
        <v>1749</v>
      </c>
      <c r="Q843" s="2" t="s">
        <v>2001</v>
      </c>
      <c r="R843" s="6" t="n">
        <v>45810</v>
      </c>
      <c r="S843" s="2" t="s">
        <v>1766</v>
      </c>
    </row>
    <row r="844" customFormat="false" ht="18.7" hidden="false" customHeight="true" outlineLevel="0" collapsed="false">
      <c r="A844" s="1" t="n">
        <v>843</v>
      </c>
      <c r="B844" s="2" t="s">
        <v>3130</v>
      </c>
      <c r="C844" s="6" t="n">
        <v>45590</v>
      </c>
      <c r="D844" s="1" t="n">
        <v>2024</v>
      </c>
      <c r="E844" s="2" t="s">
        <v>3131</v>
      </c>
      <c r="F844" s="6" t="n">
        <v>33798</v>
      </c>
      <c r="G844" s="1" t="n">
        <v>694</v>
      </c>
      <c r="H844" s="2" t="s">
        <v>3132</v>
      </c>
      <c r="I844" s="2" t="s">
        <v>927</v>
      </c>
      <c r="J844" s="2" t="s">
        <v>1757</v>
      </c>
      <c r="K844" s="2" t="s">
        <v>1759</v>
      </c>
      <c r="L844" s="2" t="s">
        <v>1750</v>
      </c>
      <c r="M844" s="6" t="n">
        <v>45588</v>
      </c>
      <c r="N844" s="2" t="s">
        <v>1758</v>
      </c>
      <c r="O844" s="2" t="s">
        <v>1749</v>
      </c>
    </row>
    <row r="845" customFormat="false" ht="18.7" hidden="false" customHeight="true" outlineLevel="0" collapsed="false">
      <c r="A845" s="1" t="n">
        <v>844</v>
      </c>
      <c r="B845" s="2" t="s">
        <v>3133</v>
      </c>
      <c r="C845" s="6" t="n">
        <v>43467</v>
      </c>
      <c r="D845" s="1" t="n">
        <v>2019</v>
      </c>
      <c r="E845" s="2" t="s">
        <v>3134</v>
      </c>
      <c r="F845" s="6" t="n">
        <v>29452</v>
      </c>
      <c r="G845" s="1" t="n">
        <v>697</v>
      </c>
      <c r="H845" s="2" t="s">
        <v>1281</v>
      </c>
      <c r="I845" s="2" t="s">
        <v>1100</v>
      </c>
      <c r="J845" s="2" t="s">
        <v>1757</v>
      </c>
      <c r="K845" s="2" t="s">
        <v>2249</v>
      </c>
      <c r="L845" s="2" t="s">
        <v>2245</v>
      </c>
      <c r="M845" s="6" t="n">
        <v>43466</v>
      </c>
      <c r="N845" s="2" t="s">
        <v>1758</v>
      </c>
      <c r="O845" s="2" t="s">
        <v>1784</v>
      </c>
      <c r="Q845" s="2" t="s">
        <v>2244</v>
      </c>
      <c r="R845" s="6" t="n">
        <v>43466</v>
      </c>
      <c r="T845" s="2" t="s">
        <v>2250</v>
      </c>
      <c r="U845" s="6" t="n">
        <v>43466</v>
      </c>
      <c r="V845" s="2" t="s">
        <v>1766</v>
      </c>
    </row>
    <row r="846" customFormat="false" ht="18.7" hidden="false" customHeight="true" outlineLevel="0" collapsed="false">
      <c r="A846" s="1" t="n">
        <v>845</v>
      </c>
      <c r="B846" s="2" t="s">
        <v>1279</v>
      </c>
      <c r="C846" s="6" t="n">
        <v>45357</v>
      </c>
      <c r="D846" s="1" t="n">
        <v>2024</v>
      </c>
      <c r="E846" s="2" t="s">
        <v>1280</v>
      </c>
      <c r="F846" s="6" t="n">
        <v>29452</v>
      </c>
      <c r="G846" s="1" t="n">
        <v>697</v>
      </c>
      <c r="H846" s="2" t="s">
        <v>1281</v>
      </c>
      <c r="I846" s="2" t="s">
        <v>1100</v>
      </c>
      <c r="J846" s="2" t="s">
        <v>1850</v>
      </c>
      <c r="K846" s="2" t="s">
        <v>2249</v>
      </c>
      <c r="L846" s="2" t="s">
        <v>2245</v>
      </c>
      <c r="M846" s="6" t="n">
        <v>45356</v>
      </c>
      <c r="N846" s="2" t="s">
        <v>1775</v>
      </c>
      <c r="P846" s="2" t="s">
        <v>1776</v>
      </c>
    </row>
    <row r="847" customFormat="false" ht="18.7" hidden="false" customHeight="true" outlineLevel="0" collapsed="false">
      <c r="A847" s="1" t="n">
        <v>846</v>
      </c>
      <c r="B847" s="2" t="s">
        <v>3135</v>
      </c>
      <c r="C847" s="6" t="n">
        <v>44396</v>
      </c>
      <c r="D847" s="1" t="n">
        <v>2021</v>
      </c>
      <c r="E847" s="2" t="s">
        <v>3136</v>
      </c>
      <c r="F847" s="6" t="n">
        <v>33796</v>
      </c>
      <c r="G847" s="1" t="n">
        <v>698</v>
      </c>
      <c r="H847" s="2" t="s">
        <v>3137</v>
      </c>
      <c r="I847" s="2" t="s">
        <v>1804</v>
      </c>
      <c r="J847" s="2" t="s">
        <v>1757</v>
      </c>
      <c r="K847" s="2" t="s">
        <v>1754</v>
      </c>
      <c r="L847" s="2" t="s">
        <v>1750</v>
      </c>
      <c r="M847" s="6" t="n">
        <v>44219</v>
      </c>
      <c r="N847" s="2" t="s">
        <v>1758</v>
      </c>
      <c r="O847" s="2" t="s">
        <v>1749</v>
      </c>
    </row>
    <row r="848" customFormat="false" ht="18.7" hidden="false" customHeight="true" outlineLevel="0" collapsed="false">
      <c r="A848" s="1" t="n">
        <v>847</v>
      </c>
      <c r="B848" s="2" t="s">
        <v>3138</v>
      </c>
      <c r="C848" s="6" t="n">
        <v>45272</v>
      </c>
      <c r="D848" s="1" t="n">
        <v>2023</v>
      </c>
      <c r="E848" s="2" t="s">
        <v>3136</v>
      </c>
      <c r="F848" s="6" t="n">
        <v>33796</v>
      </c>
      <c r="G848" s="1" t="n">
        <v>698</v>
      </c>
      <c r="H848" s="2" t="s">
        <v>3137</v>
      </c>
      <c r="I848" s="2" t="s">
        <v>1804</v>
      </c>
      <c r="J848" s="2" t="s">
        <v>1746</v>
      </c>
      <c r="K848" s="2" t="s">
        <v>1759</v>
      </c>
      <c r="L848" s="2" t="s">
        <v>1750</v>
      </c>
      <c r="M848" s="6" t="n">
        <v>45269</v>
      </c>
      <c r="N848" s="2" t="s">
        <v>1775</v>
      </c>
      <c r="P848" s="2" t="s">
        <v>2023</v>
      </c>
      <c r="Q848" s="2" t="s">
        <v>2001</v>
      </c>
      <c r="R848" s="6" t="n">
        <v>45269</v>
      </c>
    </row>
    <row r="849" customFormat="false" ht="18.7" hidden="false" customHeight="true" outlineLevel="0" collapsed="false">
      <c r="A849" s="1" t="n">
        <v>848</v>
      </c>
      <c r="B849" s="2" t="s">
        <v>3139</v>
      </c>
      <c r="C849" s="6" t="n">
        <v>45236</v>
      </c>
      <c r="D849" s="1" t="n">
        <v>2023</v>
      </c>
      <c r="E849" s="2" t="s">
        <v>3140</v>
      </c>
      <c r="F849" s="6" t="n">
        <v>33748</v>
      </c>
      <c r="G849" s="1" t="n">
        <v>701</v>
      </c>
      <c r="H849" s="2" t="s">
        <v>3141</v>
      </c>
      <c r="I849" s="2" t="s">
        <v>1804</v>
      </c>
      <c r="J849" s="2" t="s">
        <v>1850</v>
      </c>
      <c r="K849" s="2" t="s">
        <v>1754</v>
      </c>
      <c r="L849" s="2" t="s">
        <v>1750</v>
      </c>
      <c r="M849" s="6" t="n">
        <v>45066</v>
      </c>
      <c r="N849" s="2" t="s">
        <v>1810</v>
      </c>
      <c r="O849" s="2" t="s">
        <v>1749</v>
      </c>
      <c r="Q849" s="2" t="s">
        <v>1779</v>
      </c>
      <c r="R849" s="6" t="n">
        <v>45066</v>
      </c>
    </row>
    <row r="850" customFormat="false" ht="18.7" hidden="false" customHeight="true" outlineLevel="0" collapsed="false">
      <c r="A850" s="1" t="n">
        <v>849</v>
      </c>
      <c r="B850" s="2" t="s">
        <v>3142</v>
      </c>
      <c r="C850" s="6" t="n">
        <v>45261</v>
      </c>
      <c r="D850" s="1" t="n">
        <v>2023</v>
      </c>
      <c r="E850" s="2" t="s">
        <v>3140</v>
      </c>
      <c r="F850" s="6" t="n">
        <v>33748</v>
      </c>
      <c r="G850" s="1" t="n">
        <v>701</v>
      </c>
      <c r="H850" s="2" t="s">
        <v>3141</v>
      </c>
      <c r="I850" s="2" t="s">
        <v>1804</v>
      </c>
      <c r="J850" s="2" t="s">
        <v>1757</v>
      </c>
      <c r="K850" s="2" t="s">
        <v>1778</v>
      </c>
      <c r="L850" s="2" t="s">
        <v>1779</v>
      </c>
      <c r="M850" s="6" t="n">
        <v>45184</v>
      </c>
      <c r="N850" s="2" t="s">
        <v>1758</v>
      </c>
      <c r="O850" s="2" t="s">
        <v>1749</v>
      </c>
    </row>
    <row r="851" customFormat="false" ht="18.7" hidden="false" customHeight="true" outlineLevel="0" collapsed="false">
      <c r="A851" s="1" t="n">
        <v>850</v>
      </c>
      <c r="B851" s="2" t="s">
        <v>3143</v>
      </c>
      <c r="C851" s="6" t="n">
        <v>45020</v>
      </c>
      <c r="D851" s="1" t="n">
        <v>2023</v>
      </c>
      <c r="E851" s="2" t="s">
        <v>3144</v>
      </c>
      <c r="F851" s="6" t="n">
        <v>31249</v>
      </c>
      <c r="G851" s="1" t="n">
        <v>704</v>
      </c>
      <c r="H851" s="2" t="s">
        <v>1331</v>
      </c>
      <c r="I851" s="2" t="s">
        <v>1196</v>
      </c>
      <c r="J851" s="2" t="s">
        <v>1757</v>
      </c>
      <c r="K851" s="2" t="s">
        <v>1851</v>
      </c>
      <c r="L851" s="2" t="s">
        <v>1852</v>
      </c>
      <c r="M851" s="6" t="n">
        <v>44676</v>
      </c>
      <c r="N851" s="2" t="s">
        <v>1758</v>
      </c>
      <c r="O851" s="2" t="s">
        <v>1749</v>
      </c>
    </row>
    <row r="852" customFormat="false" ht="18.7" hidden="false" customHeight="true" outlineLevel="0" collapsed="false">
      <c r="A852" s="1" t="n">
        <v>851</v>
      </c>
      <c r="B852" s="2" t="s">
        <v>1329</v>
      </c>
      <c r="C852" s="6" t="n">
        <v>45208</v>
      </c>
      <c r="D852" s="1" t="n">
        <v>2023</v>
      </c>
      <c r="E852" s="2" t="s">
        <v>1330</v>
      </c>
      <c r="F852" s="6" t="n">
        <v>31249</v>
      </c>
      <c r="G852" s="1" t="n">
        <v>704</v>
      </c>
      <c r="H852" s="2" t="s">
        <v>1331</v>
      </c>
      <c r="I852" s="2" t="s">
        <v>1196</v>
      </c>
      <c r="J852" s="2" t="s">
        <v>1850</v>
      </c>
      <c r="K852" s="2" t="s">
        <v>1759</v>
      </c>
      <c r="L852" s="2" t="s">
        <v>1750</v>
      </c>
      <c r="M852" s="6" t="n">
        <v>45205</v>
      </c>
      <c r="N852" s="2" t="s">
        <v>1775</v>
      </c>
      <c r="P852" s="2" t="s">
        <v>1776</v>
      </c>
      <c r="Q852" s="2" t="s">
        <v>1852</v>
      </c>
      <c r="R852" s="6" t="n">
        <v>45205</v>
      </c>
      <c r="S852" s="2" t="s">
        <v>1749</v>
      </c>
    </row>
    <row r="853" customFormat="false" ht="18.7" hidden="false" customHeight="true" outlineLevel="0" collapsed="false">
      <c r="A853" s="1" t="n">
        <v>852</v>
      </c>
      <c r="B853" s="2" t="s">
        <v>3145</v>
      </c>
      <c r="C853" s="6" t="n">
        <v>45092</v>
      </c>
      <c r="D853" s="1" t="n">
        <v>2023</v>
      </c>
      <c r="E853" s="2" t="s">
        <v>1682</v>
      </c>
      <c r="F853" s="6" t="n">
        <v>29847</v>
      </c>
      <c r="G853" s="1" t="n">
        <v>705</v>
      </c>
      <c r="H853" s="2" t="s">
        <v>1684</v>
      </c>
      <c r="J853" s="2" t="s">
        <v>1757</v>
      </c>
      <c r="K853" s="2" t="s">
        <v>3146</v>
      </c>
      <c r="L853" s="2" t="s">
        <v>3147</v>
      </c>
      <c r="M853" s="6" t="n">
        <v>45082</v>
      </c>
      <c r="N853" s="2" t="s">
        <v>1758</v>
      </c>
      <c r="O853" s="2" t="s">
        <v>1855</v>
      </c>
      <c r="Q853" s="2" t="s">
        <v>2626</v>
      </c>
      <c r="R853" s="6" t="n">
        <v>45082</v>
      </c>
      <c r="S853" s="2" t="s">
        <v>1766</v>
      </c>
      <c r="T853" s="2" t="s">
        <v>2250</v>
      </c>
      <c r="U853" s="6" t="n">
        <v>45082</v>
      </c>
      <c r="V853" s="2" t="s">
        <v>1766</v>
      </c>
      <c r="W853" s="2" t="s">
        <v>3148</v>
      </c>
      <c r="X853" s="6" t="n">
        <v>45082</v>
      </c>
      <c r="Y853" s="2" t="s">
        <v>1766</v>
      </c>
    </row>
    <row r="854" customFormat="false" ht="18.7" hidden="false" customHeight="true" outlineLevel="0" collapsed="false">
      <c r="A854" s="1" t="n">
        <v>853</v>
      </c>
      <c r="B854" s="2" t="s">
        <v>1681</v>
      </c>
      <c r="C854" s="6" t="n">
        <v>45209</v>
      </c>
      <c r="D854" s="1" t="n">
        <v>2023</v>
      </c>
      <c r="E854" s="2" t="s">
        <v>1682</v>
      </c>
      <c r="F854" s="6" t="n">
        <v>29847</v>
      </c>
      <c r="G854" s="1" t="n">
        <v>705</v>
      </c>
      <c r="H854" s="2" t="s">
        <v>1684</v>
      </c>
      <c r="I854" s="2" t="s">
        <v>1196</v>
      </c>
      <c r="J854" s="2" t="s">
        <v>1746</v>
      </c>
      <c r="K854" s="2" t="s">
        <v>2630</v>
      </c>
      <c r="L854" s="2" t="s">
        <v>2631</v>
      </c>
      <c r="M854" s="6" t="n">
        <v>45207</v>
      </c>
      <c r="O854" s="2" t="s">
        <v>1749</v>
      </c>
    </row>
    <row r="855" customFormat="false" ht="18.7" hidden="false" customHeight="true" outlineLevel="0" collapsed="false">
      <c r="A855" s="1" t="n">
        <v>854</v>
      </c>
      <c r="B855" s="2" t="s">
        <v>3149</v>
      </c>
      <c r="C855" s="6" t="n">
        <v>44907</v>
      </c>
      <c r="D855" s="1" t="n">
        <v>2022</v>
      </c>
      <c r="E855" s="2" t="s">
        <v>3150</v>
      </c>
      <c r="F855" s="6" t="n">
        <v>30153</v>
      </c>
      <c r="G855" s="1" t="n">
        <v>706</v>
      </c>
      <c r="H855" s="2" t="s">
        <v>3151</v>
      </c>
      <c r="J855" s="2" t="s">
        <v>1757</v>
      </c>
      <c r="K855" s="2" t="s">
        <v>1782</v>
      </c>
      <c r="L855" s="2" t="s">
        <v>1783</v>
      </c>
      <c r="M855" s="6" t="n">
        <v>44906</v>
      </c>
      <c r="N855" s="2" t="s">
        <v>1758</v>
      </c>
      <c r="O855" s="2" t="s">
        <v>1784</v>
      </c>
    </row>
    <row r="856" customFormat="false" ht="18.7" hidden="false" customHeight="true" outlineLevel="0" collapsed="false">
      <c r="A856" s="1" t="n">
        <v>855</v>
      </c>
      <c r="B856" s="2" t="s">
        <v>3152</v>
      </c>
      <c r="C856" s="6" t="n">
        <v>45068</v>
      </c>
      <c r="D856" s="1" t="n">
        <v>2023</v>
      </c>
      <c r="E856" s="2" t="s">
        <v>3150</v>
      </c>
      <c r="F856" s="6" t="n">
        <v>30153</v>
      </c>
      <c r="G856" s="1" t="n">
        <v>706</v>
      </c>
      <c r="H856" s="2" t="s">
        <v>3151</v>
      </c>
      <c r="I856" s="2" t="s">
        <v>1957</v>
      </c>
      <c r="J856" s="2" t="s">
        <v>1850</v>
      </c>
      <c r="K856" s="2" t="s">
        <v>1751</v>
      </c>
      <c r="L856" s="2" t="s">
        <v>1752</v>
      </c>
      <c r="M856" s="6" t="n">
        <v>45068</v>
      </c>
      <c r="N856" s="2" t="s">
        <v>1775</v>
      </c>
      <c r="P856" s="2" t="s">
        <v>1776</v>
      </c>
      <c r="Q856" s="2" t="s">
        <v>1748</v>
      </c>
      <c r="R856" s="6" t="n">
        <v>45068</v>
      </c>
      <c r="S856" s="2" t="s">
        <v>1749</v>
      </c>
    </row>
    <row r="857" customFormat="false" ht="18.7" hidden="false" customHeight="true" outlineLevel="0" collapsed="false">
      <c r="A857" s="1" t="n">
        <v>856</v>
      </c>
      <c r="B857" s="2" t="s">
        <v>1131</v>
      </c>
      <c r="C857" s="6" t="n">
        <v>44820</v>
      </c>
      <c r="D857" s="1" t="n">
        <v>2022</v>
      </c>
      <c r="E857" s="2" t="s">
        <v>1132</v>
      </c>
      <c r="F857" s="6" t="n">
        <v>33521</v>
      </c>
      <c r="G857" s="1" t="n">
        <v>709</v>
      </c>
      <c r="H857" s="2" t="s">
        <v>1134</v>
      </c>
      <c r="I857" s="2" t="s">
        <v>979</v>
      </c>
      <c r="J857" s="2" t="s">
        <v>1850</v>
      </c>
      <c r="K857" s="2" t="s">
        <v>1918</v>
      </c>
      <c r="L857" s="2" t="s">
        <v>1919</v>
      </c>
      <c r="M857" s="6" t="n">
        <v>44819</v>
      </c>
      <c r="N857" s="2" t="s">
        <v>1775</v>
      </c>
      <c r="P857" s="2" t="s">
        <v>2023</v>
      </c>
    </row>
    <row r="858" customFormat="false" ht="18.7" hidden="false" customHeight="true" outlineLevel="0" collapsed="false">
      <c r="A858" s="1" t="n">
        <v>857</v>
      </c>
      <c r="B858" s="2" t="s">
        <v>1135</v>
      </c>
      <c r="C858" s="6" t="n">
        <v>45579</v>
      </c>
      <c r="D858" s="1" t="n">
        <v>2024</v>
      </c>
      <c r="E858" s="2" t="s">
        <v>1136</v>
      </c>
      <c r="F858" s="6" t="n">
        <v>33521</v>
      </c>
      <c r="G858" s="1" t="n">
        <v>709</v>
      </c>
      <c r="H858" s="2" t="s">
        <v>1134</v>
      </c>
      <c r="I858" s="2" t="s">
        <v>2195</v>
      </c>
      <c r="J858" s="2" t="s">
        <v>1850</v>
      </c>
      <c r="K858" s="2" t="s">
        <v>2630</v>
      </c>
      <c r="L858" s="2" t="s">
        <v>2631</v>
      </c>
      <c r="M858" s="6" t="n">
        <v>45576</v>
      </c>
      <c r="N858" s="2" t="s">
        <v>1775</v>
      </c>
      <c r="P858" s="2" t="s">
        <v>1776</v>
      </c>
    </row>
    <row r="859" customFormat="false" ht="18.7" hidden="false" customHeight="true" outlineLevel="0" collapsed="false">
      <c r="A859" s="1" t="n">
        <v>858</v>
      </c>
      <c r="B859" s="2" t="s">
        <v>3153</v>
      </c>
      <c r="C859" s="6" t="n">
        <v>43600</v>
      </c>
      <c r="D859" s="1" t="n">
        <v>2019</v>
      </c>
      <c r="E859" s="2" t="s">
        <v>3154</v>
      </c>
      <c r="F859" s="6" t="n">
        <v>33071</v>
      </c>
      <c r="G859" s="1" t="n">
        <v>710</v>
      </c>
      <c r="H859" s="2" t="s">
        <v>3155</v>
      </c>
      <c r="I859" s="2" t="s">
        <v>1025</v>
      </c>
      <c r="J859" s="2" t="s">
        <v>1746</v>
      </c>
      <c r="K859" s="2" t="s">
        <v>3156</v>
      </c>
      <c r="L859" s="2" t="s">
        <v>2245</v>
      </c>
      <c r="M859" s="6" t="n">
        <v>43574</v>
      </c>
      <c r="N859" s="2" t="s">
        <v>1758</v>
      </c>
      <c r="O859" s="2" t="s">
        <v>1784</v>
      </c>
      <c r="Q859" s="2" t="s">
        <v>2244</v>
      </c>
      <c r="R859" s="6" t="n">
        <v>43574</v>
      </c>
      <c r="T859" s="2" t="s">
        <v>3002</v>
      </c>
      <c r="U859" s="6" t="n">
        <v>43574</v>
      </c>
      <c r="V859" s="2" t="s">
        <v>1766</v>
      </c>
    </row>
    <row r="860" customFormat="false" ht="18.7" hidden="false" customHeight="true" outlineLevel="0" collapsed="false">
      <c r="A860" s="1" t="n">
        <v>859</v>
      </c>
      <c r="B860" s="2" t="s">
        <v>3157</v>
      </c>
      <c r="C860" s="6" t="n">
        <v>44258</v>
      </c>
      <c r="D860" s="1" t="n">
        <v>2021</v>
      </c>
      <c r="E860" s="2" t="s">
        <v>3154</v>
      </c>
      <c r="F860" s="6" t="n">
        <v>33071</v>
      </c>
      <c r="G860" s="1" t="n">
        <v>710</v>
      </c>
      <c r="H860" s="2" t="s">
        <v>3155</v>
      </c>
      <c r="I860" s="2" t="s">
        <v>1025</v>
      </c>
      <c r="J860" s="2" t="s">
        <v>1746</v>
      </c>
      <c r="K860" s="2" t="s">
        <v>3158</v>
      </c>
      <c r="L860" s="2" t="s">
        <v>3159</v>
      </c>
      <c r="M860" s="6" t="n">
        <v>43916</v>
      </c>
      <c r="N860" s="2" t="s">
        <v>1758</v>
      </c>
      <c r="O860" s="2" t="s">
        <v>1749</v>
      </c>
      <c r="Q860" s="2" t="s">
        <v>3160</v>
      </c>
      <c r="R860" s="6" t="n">
        <v>43896</v>
      </c>
    </row>
    <row r="861" customFormat="false" ht="18.7" hidden="false" customHeight="true" outlineLevel="0" collapsed="false">
      <c r="A861" s="1" t="n">
        <v>860</v>
      </c>
      <c r="B861" s="2" t="s">
        <v>3161</v>
      </c>
      <c r="C861" s="6" t="n">
        <v>45049</v>
      </c>
      <c r="D861" s="1" t="n">
        <v>2023</v>
      </c>
      <c r="E861" s="2" t="s">
        <v>3162</v>
      </c>
      <c r="F861" s="6" t="n">
        <v>31077</v>
      </c>
      <c r="G861" s="1" t="n">
        <v>711</v>
      </c>
      <c r="H861" s="2" t="s">
        <v>3163</v>
      </c>
      <c r="I861" s="2" t="s">
        <v>1804</v>
      </c>
      <c r="J861" s="2" t="s">
        <v>1850</v>
      </c>
      <c r="K861" s="2" t="s">
        <v>1778</v>
      </c>
      <c r="L861" s="2" t="s">
        <v>1779</v>
      </c>
      <c r="M861" s="6" t="n">
        <v>44450</v>
      </c>
      <c r="N861" s="2" t="s">
        <v>1775</v>
      </c>
      <c r="P861" s="2" t="s">
        <v>1797</v>
      </c>
    </row>
    <row r="862" customFormat="false" ht="18.7" hidden="false" customHeight="true" outlineLevel="0" collapsed="false">
      <c r="A862" s="1" t="n">
        <v>861</v>
      </c>
      <c r="B862" s="2" t="s">
        <v>3164</v>
      </c>
      <c r="C862" s="6" t="n">
        <v>45197</v>
      </c>
      <c r="D862" s="1" t="n">
        <v>2023</v>
      </c>
      <c r="E862" s="2" t="s">
        <v>3162</v>
      </c>
      <c r="F862" s="6" t="n">
        <v>31077</v>
      </c>
      <c r="G862" s="1" t="n">
        <v>711</v>
      </c>
      <c r="H862" s="2" t="s">
        <v>3163</v>
      </c>
      <c r="I862" s="2" t="s">
        <v>1804</v>
      </c>
      <c r="J862" s="2" t="s">
        <v>1757</v>
      </c>
      <c r="K862" s="2" t="s">
        <v>1778</v>
      </c>
      <c r="L862" s="2" t="s">
        <v>1779</v>
      </c>
      <c r="M862" s="6" t="n">
        <v>45173</v>
      </c>
      <c r="N862" s="2" t="s">
        <v>1758</v>
      </c>
      <c r="O862" s="2" t="s">
        <v>1784</v>
      </c>
    </row>
    <row r="863" customFormat="false" ht="18.7" hidden="false" customHeight="true" outlineLevel="0" collapsed="false">
      <c r="A863" s="1" t="n">
        <v>862</v>
      </c>
      <c r="B863" s="2" t="s">
        <v>1583</v>
      </c>
      <c r="C863" s="6" t="n">
        <v>45338</v>
      </c>
      <c r="D863" s="1" t="n">
        <v>2024</v>
      </c>
      <c r="E863" s="2" t="s">
        <v>1584</v>
      </c>
      <c r="F863" s="6" t="n">
        <v>33415</v>
      </c>
      <c r="G863" s="1" t="n">
        <v>713</v>
      </c>
      <c r="H863" s="2" t="s">
        <v>1585</v>
      </c>
      <c r="I863" s="2" t="s">
        <v>886</v>
      </c>
      <c r="J863" s="2" t="s">
        <v>1746</v>
      </c>
      <c r="K863" s="2" t="s">
        <v>2630</v>
      </c>
      <c r="L863" s="2" t="s">
        <v>2631</v>
      </c>
      <c r="M863" s="6" t="n">
        <v>45331</v>
      </c>
      <c r="O863" s="2" t="s">
        <v>1749</v>
      </c>
    </row>
    <row r="864" customFormat="false" ht="18.7" hidden="false" customHeight="true" outlineLevel="0" collapsed="false">
      <c r="A864" s="1" t="n">
        <v>863</v>
      </c>
      <c r="B864" s="2" t="s">
        <v>1586</v>
      </c>
      <c r="C864" s="6" t="n">
        <v>45373</v>
      </c>
      <c r="D864" s="1" t="n">
        <v>2024</v>
      </c>
      <c r="E864" s="2" t="s">
        <v>1584</v>
      </c>
      <c r="F864" s="6" t="n">
        <v>33415</v>
      </c>
      <c r="G864" s="1" t="n">
        <v>713</v>
      </c>
      <c r="H864" s="2" t="s">
        <v>1585</v>
      </c>
      <c r="I864" s="2" t="s">
        <v>886</v>
      </c>
      <c r="J864" s="2" t="s">
        <v>1746</v>
      </c>
      <c r="K864" s="2" t="s">
        <v>1798</v>
      </c>
      <c r="L864" s="2" t="n">
        <v>609.24</v>
      </c>
      <c r="M864" s="6" t="n">
        <v>45356</v>
      </c>
      <c r="O864" s="2" t="s">
        <v>1749</v>
      </c>
    </row>
    <row r="865" customFormat="false" ht="18.7" hidden="false" customHeight="true" outlineLevel="0" collapsed="false">
      <c r="A865" s="1" t="n">
        <v>864</v>
      </c>
      <c r="B865" s="2" t="s">
        <v>3165</v>
      </c>
      <c r="C865" s="6" t="n">
        <v>45587</v>
      </c>
      <c r="D865" s="1" t="n">
        <v>2024</v>
      </c>
      <c r="E865" s="2" t="s">
        <v>3166</v>
      </c>
      <c r="F865" s="6" t="n">
        <v>36132</v>
      </c>
      <c r="G865" s="1" t="n">
        <v>716</v>
      </c>
      <c r="H865" s="2" t="s">
        <v>3167</v>
      </c>
      <c r="I865" s="2" t="s">
        <v>964</v>
      </c>
      <c r="J865" s="2" t="s">
        <v>1850</v>
      </c>
      <c r="K865" s="2" t="s">
        <v>1825</v>
      </c>
      <c r="L865" s="2" t="s">
        <v>1826</v>
      </c>
      <c r="M865" s="6" t="n">
        <v>45552</v>
      </c>
      <c r="N865" s="2" t="s">
        <v>1906</v>
      </c>
      <c r="O865" s="2" t="s">
        <v>1749</v>
      </c>
      <c r="Q865" s="2" t="s">
        <v>1768</v>
      </c>
      <c r="R865" s="6" t="n">
        <v>45552</v>
      </c>
      <c r="S865" s="2" t="s">
        <v>1749</v>
      </c>
    </row>
    <row r="866" customFormat="false" ht="18.7" hidden="false" customHeight="true" outlineLevel="0" collapsed="false">
      <c r="A866" s="1" t="n">
        <v>865</v>
      </c>
      <c r="B866" s="2" t="s">
        <v>3168</v>
      </c>
      <c r="C866" s="6" t="n">
        <v>45673</v>
      </c>
      <c r="D866" s="1" t="n">
        <v>2025</v>
      </c>
      <c r="E866" s="2" t="s">
        <v>3166</v>
      </c>
      <c r="F866" s="6" t="n">
        <v>36132</v>
      </c>
      <c r="G866" s="1" t="n">
        <v>716</v>
      </c>
      <c r="H866" s="2" t="s">
        <v>3167</v>
      </c>
      <c r="I866" s="2" t="s">
        <v>964</v>
      </c>
      <c r="J866" s="2" t="s">
        <v>1757</v>
      </c>
      <c r="K866" s="2" t="s">
        <v>1930</v>
      </c>
      <c r="L866" s="2" t="s">
        <v>1931</v>
      </c>
      <c r="M866" s="6" t="n">
        <v>45673</v>
      </c>
      <c r="N866" s="2" t="s">
        <v>1775</v>
      </c>
      <c r="P866" s="2" t="s">
        <v>1857</v>
      </c>
      <c r="Q866" s="2" t="s">
        <v>2151</v>
      </c>
      <c r="R866" s="6" t="n">
        <v>45673</v>
      </c>
      <c r="S866" s="2" t="s">
        <v>1766</v>
      </c>
    </row>
    <row r="867" customFormat="false" ht="18.7" hidden="false" customHeight="true" outlineLevel="0" collapsed="false">
      <c r="A867" s="1" t="n">
        <v>866</v>
      </c>
      <c r="B867" s="2" t="s">
        <v>3169</v>
      </c>
      <c r="C867" s="6" t="n">
        <v>44716</v>
      </c>
      <c r="D867" s="1" t="n">
        <v>2022</v>
      </c>
      <c r="E867" s="2" t="s">
        <v>3170</v>
      </c>
      <c r="F867" s="6" t="n">
        <v>28199</v>
      </c>
      <c r="G867" s="1" t="n">
        <v>717</v>
      </c>
      <c r="H867" s="2" t="s">
        <v>3171</v>
      </c>
      <c r="I867" s="2" t="s">
        <v>917</v>
      </c>
      <c r="J867" s="2" t="s">
        <v>1757</v>
      </c>
      <c r="K867" s="2" t="s">
        <v>2043</v>
      </c>
      <c r="L867" s="2" t="s">
        <v>1829</v>
      </c>
      <c r="M867" s="6" t="n">
        <v>44716</v>
      </c>
      <c r="N867" s="2" t="s">
        <v>1758</v>
      </c>
      <c r="O867" s="2" t="s">
        <v>1766</v>
      </c>
      <c r="Q867" s="2" t="n">
        <v>364.45</v>
      </c>
      <c r="R867" s="6" t="n">
        <v>44716</v>
      </c>
      <c r="S867" s="2" t="s">
        <v>1766</v>
      </c>
      <c r="T867" s="2" t="s">
        <v>3172</v>
      </c>
      <c r="U867" s="6" t="n">
        <v>44716</v>
      </c>
      <c r="V867" s="2" t="s">
        <v>1766</v>
      </c>
    </row>
    <row r="868" customFormat="false" ht="18.7" hidden="false" customHeight="true" outlineLevel="0" collapsed="false">
      <c r="A868" s="1" t="n">
        <v>867</v>
      </c>
      <c r="B868" s="2" t="s">
        <v>3173</v>
      </c>
      <c r="C868" s="6" t="n">
        <v>44855</v>
      </c>
      <c r="D868" s="1" t="n">
        <v>2022</v>
      </c>
      <c r="E868" s="2" t="s">
        <v>3170</v>
      </c>
      <c r="F868" s="6" t="n">
        <v>28199</v>
      </c>
      <c r="G868" s="1" t="n">
        <v>717</v>
      </c>
      <c r="H868" s="2" t="s">
        <v>3171</v>
      </c>
      <c r="I868" s="2" t="s">
        <v>917</v>
      </c>
      <c r="J868" s="2" t="s">
        <v>1850</v>
      </c>
      <c r="K868" s="2" t="s">
        <v>2087</v>
      </c>
      <c r="L868" s="2" t="s">
        <v>2088</v>
      </c>
      <c r="M868" s="6" t="n">
        <v>44853</v>
      </c>
      <c r="N868" s="2" t="s">
        <v>1775</v>
      </c>
      <c r="P868" s="2" t="s">
        <v>2023</v>
      </c>
    </row>
    <row r="869" customFormat="false" ht="18.7" hidden="false" customHeight="true" outlineLevel="0" collapsed="false">
      <c r="A869" s="1" t="n">
        <v>868</v>
      </c>
      <c r="B869" s="2" t="s">
        <v>3174</v>
      </c>
      <c r="C869" s="6" t="n">
        <v>44253</v>
      </c>
      <c r="D869" s="1" t="n">
        <v>2021</v>
      </c>
      <c r="E869" s="2" t="s">
        <v>3175</v>
      </c>
      <c r="F869" s="6" t="n">
        <v>34778</v>
      </c>
      <c r="G869" s="1" t="n">
        <v>718</v>
      </c>
      <c r="H869" s="2" t="s">
        <v>3176</v>
      </c>
      <c r="I869" s="2" t="s">
        <v>1025</v>
      </c>
      <c r="J869" s="2" t="s">
        <v>1757</v>
      </c>
      <c r="K869" s="2" t="s">
        <v>3177</v>
      </c>
      <c r="L869" s="2" t="s">
        <v>2635</v>
      </c>
      <c r="M869" s="6" t="n">
        <v>44246</v>
      </c>
      <c r="N869" s="2" t="s">
        <v>1775</v>
      </c>
      <c r="P869" s="2" t="s">
        <v>1904</v>
      </c>
    </row>
    <row r="870" customFormat="false" ht="18.7" hidden="false" customHeight="true" outlineLevel="0" collapsed="false">
      <c r="A870" s="1" t="n">
        <v>869</v>
      </c>
      <c r="B870" s="2" t="s">
        <v>3178</v>
      </c>
      <c r="C870" s="6" t="n">
        <v>44629</v>
      </c>
      <c r="D870" s="1" t="n">
        <v>2022</v>
      </c>
      <c r="E870" s="2" t="s">
        <v>3175</v>
      </c>
      <c r="F870" s="6" t="n">
        <v>34778</v>
      </c>
      <c r="G870" s="1" t="n">
        <v>718</v>
      </c>
      <c r="H870" s="2" t="s">
        <v>3176</v>
      </c>
      <c r="I870" s="2" t="s">
        <v>1025</v>
      </c>
      <c r="J870" s="2" t="s">
        <v>1757</v>
      </c>
      <c r="K870" s="2" t="s">
        <v>1920</v>
      </c>
      <c r="L870" s="2" t="s">
        <v>1921</v>
      </c>
      <c r="M870" s="6" t="n">
        <v>44628</v>
      </c>
      <c r="N870" s="2" t="s">
        <v>1758</v>
      </c>
      <c r="O870" s="2" t="s">
        <v>1749</v>
      </c>
      <c r="Q870" s="2" t="s">
        <v>2000</v>
      </c>
      <c r="R870" s="6" t="n">
        <v>44628</v>
      </c>
      <c r="S870" s="2" t="s">
        <v>1766</v>
      </c>
    </row>
    <row r="871" customFormat="false" ht="18.7" hidden="false" customHeight="true" outlineLevel="0" collapsed="false">
      <c r="A871" s="1" t="n">
        <v>870</v>
      </c>
      <c r="B871" s="2" t="s">
        <v>3179</v>
      </c>
      <c r="C871" s="6" t="n">
        <v>44729</v>
      </c>
      <c r="D871" s="1" t="n">
        <v>2022</v>
      </c>
      <c r="E871" s="2" t="s">
        <v>3180</v>
      </c>
      <c r="F871" s="6" t="n">
        <v>25242</v>
      </c>
      <c r="G871" s="1" t="n">
        <v>720</v>
      </c>
      <c r="H871" s="2" t="s">
        <v>3181</v>
      </c>
      <c r="I871" s="2" t="s">
        <v>950</v>
      </c>
      <c r="J871" s="2" t="s">
        <v>1757</v>
      </c>
      <c r="K871" s="2" t="s">
        <v>1754</v>
      </c>
      <c r="L871" s="2" t="s">
        <v>1750</v>
      </c>
      <c r="M871" s="6" t="n">
        <v>44476</v>
      </c>
      <c r="N871" s="2" t="s">
        <v>1758</v>
      </c>
      <c r="O871" s="2" t="s">
        <v>1749</v>
      </c>
    </row>
    <row r="872" customFormat="false" ht="18.7" hidden="false" customHeight="true" outlineLevel="0" collapsed="false">
      <c r="A872" s="1" t="n">
        <v>871</v>
      </c>
      <c r="B872" s="2" t="s">
        <v>3182</v>
      </c>
      <c r="C872" s="6" t="n">
        <v>45703</v>
      </c>
      <c r="D872" s="1" t="n">
        <v>2025</v>
      </c>
      <c r="E872" s="2" t="s">
        <v>3180</v>
      </c>
      <c r="F872" s="6" t="n">
        <v>25242</v>
      </c>
      <c r="G872" s="1" t="n">
        <v>720</v>
      </c>
      <c r="H872" s="2" t="s">
        <v>3181</v>
      </c>
      <c r="J872" s="2" t="s">
        <v>1746</v>
      </c>
      <c r="K872" s="2" t="s">
        <v>2386</v>
      </c>
      <c r="L872" s="2" t="s">
        <v>1834</v>
      </c>
      <c r="M872" s="6" t="n">
        <v>45702</v>
      </c>
      <c r="O872" s="2" t="s">
        <v>1766</v>
      </c>
      <c r="Q872" s="2" t="n">
        <v>223.235</v>
      </c>
      <c r="R872" s="6" t="n">
        <v>45702</v>
      </c>
      <c r="S872" s="2" t="s">
        <v>1766</v>
      </c>
    </row>
    <row r="873" customFormat="false" ht="18.7" hidden="false" customHeight="true" outlineLevel="0" collapsed="false">
      <c r="A873" s="1" t="n">
        <v>872</v>
      </c>
      <c r="B873" s="2" t="s">
        <v>3183</v>
      </c>
      <c r="C873" s="6" t="n">
        <v>43482</v>
      </c>
      <c r="D873" s="1" t="n">
        <v>2019</v>
      </c>
      <c r="E873" s="2" t="s">
        <v>3184</v>
      </c>
      <c r="F873" s="6" t="n">
        <v>32502</v>
      </c>
      <c r="G873" s="1" t="n">
        <v>722</v>
      </c>
      <c r="H873" s="2" t="s">
        <v>3185</v>
      </c>
      <c r="I873" s="2" t="s">
        <v>2655</v>
      </c>
      <c r="J873" s="2" t="s">
        <v>1746</v>
      </c>
      <c r="K873" s="2" t="s">
        <v>3186</v>
      </c>
      <c r="L873" s="2" t="s">
        <v>3187</v>
      </c>
      <c r="M873" s="6" t="n">
        <v>43236</v>
      </c>
      <c r="N873" s="2" t="s">
        <v>1775</v>
      </c>
      <c r="P873" s="2" t="s">
        <v>1776</v>
      </c>
    </row>
    <row r="874" customFormat="false" ht="18.7" hidden="false" customHeight="true" outlineLevel="0" collapsed="false">
      <c r="A874" s="1" t="n">
        <v>873</v>
      </c>
      <c r="B874" s="2" t="s">
        <v>3188</v>
      </c>
      <c r="C874" s="6" t="n">
        <v>44431</v>
      </c>
      <c r="D874" s="1" t="n">
        <v>2021</v>
      </c>
      <c r="E874" s="2" t="s">
        <v>3184</v>
      </c>
      <c r="F874" s="6" t="n">
        <v>32502</v>
      </c>
      <c r="G874" s="1" t="n">
        <v>722</v>
      </c>
      <c r="H874" s="2" t="s">
        <v>3185</v>
      </c>
      <c r="I874" s="2" t="s">
        <v>964</v>
      </c>
      <c r="J874" s="2" t="s">
        <v>1746</v>
      </c>
      <c r="K874" s="2" t="s">
        <v>1754</v>
      </c>
      <c r="L874" s="2" t="s">
        <v>1750</v>
      </c>
      <c r="M874" s="6" t="n">
        <v>44202</v>
      </c>
      <c r="O874" s="2" t="s">
        <v>1749</v>
      </c>
    </row>
    <row r="875" customFormat="false" ht="18.7" hidden="false" customHeight="true" outlineLevel="0" collapsed="false">
      <c r="A875" s="1" t="n">
        <v>874</v>
      </c>
      <c r="B875" s="2" t="s">
        <v>1315</v>
      </c>
      <c r="C875" s="6" t="n">
        <v>44565</v>
      </c>
      <c r="D875" s="1" t="n">
        <v>2022</v>
      </c>
      <c r="E875" s="2" t="s">
        <v>1316</v>
      </c>
      <c r="F875" s="6" t="n">
        <v>32800</v>
      </c>
      <c r="G875" s="1" t="n">
        <v>727</v>
      </c>
      <c r="H875" s="2" t="s">
        <v>1318</v>
      </c>
      <c r="I875" s="2" t="s">
        <v>1100</v>
      </c>
      <c r="J875" s="2" t="s">
        <v>1746</v>
      </c>
      <c r="K875" s="2" t="s">
        <v>2082</v>
      </c>
      <c r="L875" s="2" t="s">
        <v>2083</v>
      </c>
      <c r="M875" s="6" t="n">
        <v>44564</v>
      </c>
      <c r="N875" s="2" t="s">
        <v>1775</v>
      </c>
      <c r="P875" s="2" t="s">
        <v>1776</v>
      </c>
    </row>
    <row r="876" customFormat="false" ht="18.7" hidden="false" customHeight="true" outlineLevel="0" collapsed="false">
      <c r="A876" s="1" t="n">
        <v>875</v>
      </c>
      <c r="B876" s="2" t="s">
        <v>1319</v>
      </c>
      <c r="C876" s="6" t="n">
        <v>45138</v>
      </c>
      <c r="D876" s="1" t="n">
        <v>2023</v>
      </c>
      <c r="E876" s="2" t="s">
        <v>1316</v>
      </c>
      <c r="F876" s="6" t="n">
        <v>32800</v>
      </c>
      <c r="G876" s="1" t="n">
        <v>727</v>
      </c>
      <c r="H876" s="2" t="s">
        <v>1318</v>
      </c>
      <c r="I876" s="2" t="s">
        <v>1210</v>
      </c>
      <c r="J876" s="2" t="s">
        <v>1823</v>
      </c>
      <c r="K876" s="2" t="s">
        <v>2082</v>
      </c>
      <c r="L876" s="2" t="s">
        <v>2083</v>
      </c>
      <c r="M876" s="6" t="n">
        <v>45135</v>
      </c>
      <c r="O876" s="2" t="s">
        <v>1749</v>
      </c>
    </row>
    <row r="877" customFormat="false" ht="18.7" hidden="false" customHeight="true" outlineLevel="0" collapsed="false">
      <c r="A877" s="1" t="n">
        <v>876</v>
      </c>
      <c r="B877" s="2" t="s">
        <v>3189</v>
      </c>
      <c r="C877" s="6" t="n">
        <v>44865</v>
      </c>
      <c r="D877" s="1" t="n">
        <v>2022</v>
      </c>
      <c r="E877" s="2" t="s">
        <v>3190</v>
      </c>
      <c r="F877" s="6" t="n">
        <v>25506</v>
      </c>
      <c r="G877" s="1" t="n">
        <v>728</v>
      </c>
      <c r="H877" s="2" t="s">
        <v>3191</v>
      </c>
      <c r="I877" s="2" t="s">
        <v>1210</v>
      </c>
      <c r="J877" s="2" t="s">
        <v>1746</v>
      </c>
      <c r="K877" s="2" t="s">
        <v>1754</v>
      </c>
      <c r="L877" s="2" t="s">
        <v>1750</v>
      </c>
      <c r="M877" s="6" t="n">
        <v>44815</v>
      </c>
      <c r="O877" s="2" t="s">
        <v>1749</v>
      </c>
    </row>
    <row r="878" customFormat="false" ht="18.7" hidden="false" customHeight="true" outlineLevel="0" collapsed="false">
      <c r="A878" s="1" t="n">
        <v>877</v>
      </c>
      <c r="B878" s="2" t="s">
        <v>3192</v>
      </c>
      <c r="C878" s="6" t="n">
        <v>45138</v>
      </c>
      <c r="D878" s="1" t="n">
        <v>2023</v>
      </c>
      <c r="E878" s="2" t="s">
        <v>3190</v>
      </c>
      <c r="F878" s="6" t="n">
        <v>25506</v>
      </c>
      <c r="G878" s="1" t="n">
        <v>728</v>
      </c>
      <c r="H878" s="2" t="s">
        <v>3191</v>
      </c>
      <c r="I878" s="2" t="s">
        <v>1210</v>
      </c>
      <c r="J878" s="2" t="s">
        <v>1746</v>
      </c>
      <c r="K878" s="2" t="s">
        <v>2082</v>
      </c>
      <c r="L878" s="2" t="s">
        <v>2083</v>
      </c>
      <c r="M878" s="6" t="n">
        <v>45136</v>
      </c>
      <c r="O878" s="2" t="s">
        <v>1749</v>
      </c>
      <c r="Q878" s="2" t="s">
        <v>1750</v>
      </c>
      <c r="R878" s="6" t="n">
        <v>45136</v>
      </c>
      <c r="S878" s="2" t="s">
        <v>1749</v>
      </c>
    </row>
    <row r="879" customFormat="false" ht="18.7" hidden="false" customHeight="true" outlineLevel="0" collapsed="false">
      <c r="A879" s="1" t="n">
        <v>878</v>
      </c>
      <c r="B879" s="2" t="s">
        <v>3193</v>
      </c>
      <c r="C879" s="6" t="n">
        <v>44830</v>
      </c>
      <c r="D879" s="1" t="n">
        <v>2022</v>
      </c>
      <c r="E879" s="2" t="s">
        <v>3194</v>
      </c>
      <c r="F879" s="6" t="n">
        <v>37497</v>
      </c>
      <c r="G879" s="1" t="n">
        <v>730</v>
      </c>
      <c r="H879" s="2" t="s">
        <v>3195</v>
      </c>
      <c r="J879" s="2" t="s">
        <v>1757</v>
      </c>
      <c r="K879" s="2" t="s">
        <v>3196</v>
      </c>
      <c r="L879" s="2" t="s">
        <v>2883</v>
      </c>
      <c r="M879" s="6" t="n">
        <v>44824</v>
      </c>
      <c r="N879" s="2" t="s">
        <v>1758</v>
      </c>
      <c r="O879" s="2" t="s">
        <v>1766</v>
      </c>
      <c r="Q879" s="2" t="s">
        <v>1864</v>
      </c>
      <c r="R879" s="6" t="n">
        <v>44824</v>
      </c>
      <c r="S879" s="2" t="s">
        <v>1766</v>
      </c>
    </row>
    <row r="880" customFormat="false" ht="18.7" hidden="false" customHeight="true" outlineLevel="0" collapsed="false">
      <c r="A880" s="1" t="n">
        <v>879</v>
      </c>
      <c r="B880" s="2" t="s">
        <v>3197</v>
      </c>
      <c r="C880" s="6" t="n">
        <v>44907</v>
      </c>
      <c r="D880" s="1" t="n">
        <v>2022</v>
      </c>
      <c r="E880" s="2" t="s">
        <v>3194</v>
      </c>
      <c r="F880" s="6" t="n">
        <v>37497</v>
      </c>
      <c r="G880" s="1" t="n">
        <v>730</v>
      </c>
      <c r="H880" s="2" t="s">
        <v>3195</v>
      </c>
      <c r="I880" s="2" t="s">
        <v>950</v>
      </c>
      <c r="J880" s="2" t="s">
        <v>1850</v>
      </c>
      <c r="K880" s="2" t="s">
        <v>1805</v>
      </c>
      <c r="L880" s="2" t="s">
        <v>1806</v>
      </c>
      <c r="M880" s="6" t="n">
        <v>44789</v>
      </c>
      <c r="N880" s="2" t="s">
        <v>1906</v>
      </c>
      <c r="O880" s="2" t="s">
        <v>1749</v>
      </c>
    </row>
    <row r="881" customFormat="false" ht="18.7" hidden="false" customHeight="true" outlineLevel="0" collapsed="false">
      <c r="A881" s="1" t="n">
        <v>880</v>
      </c>
      <c r="B881" s="2" t="s">
        <v>3198</v>
      </c>
      <c r="C881" s="6" t="n">
        <v>45163</v>
      </c>
      <c r="D881" s="1" t="n">
        <v>2023</v>
      </c>
      <c r="E881" s="2" t="s">
        <v>3199</v>
      </c>
      <c r="F881" s="6" t="n">
        <v>27066</v>
      </c>
      <c r="G881" s="1" t="n">
        <v>732</v>
      </c>
      <c r="H881" s="2" t="s">
        <v>3200</v>
      </c>
      <c r="J881" s="2" t="s">
        <v>1757</v>
      </c>
      <c r="K881" s="2" t="s">
        <v>2895</v>
      </c>
      <c r="L881" s="2" t="s">
        <v>2131</v>
      </c>
      <c r="M881" s="6" t="n">
        <v>45149</v>
      </c>
      <c r="N881" s="2" t="s">
        <v>1758</v>
      </c>
      <c r="O881" s="2" t="s">
        <v>1784</v>
      </c>
    </row>
    <row r="882" customFormat="false" ht="18.7" hidden="false" customHeight="true" outlineLevel="0" collapsed="false">
      <c r="A882" s="1" t="n">
        <v>881</v>
      </c>
      <c r="B882" s="2" t="s">
        <v>3201</v>
      </c>
      <c r="C882" s="6" t="n">
        <v>45357</v>
      </c>
      <c r="D882" s="1" t="n">
        <v>2024</v>
      </c>
      <c r="E882" s="2" t="s">
        <v>3199</v>
      </c>
      <c r="F882" s="6" t="n">
        <v>27066</v>
      </c>
      <c r="G882" s="1" t="n">
        <v>732</v>
      </c>
      <c r="H882" s="2" t="s">
        <v>3200</v>
      </c>
      <c r="I882" s="2" t="s">
        <v>917</v>
      </c>
      <c r="J882" s="2" t="s">
        <v>1850</v>
      </c>
      <c r="K882" s="2" t="s">
        <v>2254</v>
      </c>
      <c r="L882" s="2" t="s">
        <v>2255</v>
      </c>
      <c r="M882" s="6" t="n">
        <v>45356</v>
      </c>
      <c r="N882" s="2" t="s">
        <v>1758</v>
      </c>
      <c r="O882" s="2" t="s">
        <v>1749</v>
      </c>
      <c r="Q882" s="2" t="s">
        <v>2245</v>
      </c>
      <c r="R882" s="6" t="n">
        <v>45356</v>
      </c>
    </row>
    <row r="883" customFormat="false" ht="18.7" hidden="false" customHeight="true" outlineLevel="0" collapsed="false">
      <c r="A883" s="1" t="n">
        <v>882</v>
      </c>
      <c r="B883" s="2" t="s">
        <v>3202</v>
      </c>
      <c r="C883" s="6" t="n">
        <v>45525</v>
      </c>
      <c r="D883" s="1" t="n">
        <v>2024</v>
      </c>
      <c r="E883" s="2" t="s">
        <v>3203</v>
      </c>
      <c r="F883" s="6" t="n">
        <v>37063</v>
      </c>
      <c r="G883" s="1" t="n">
        <v>733</v>
      </c>
      <c r="H883" s="2" t="s">
        <v>3204</v>
      </c>
      <c r="I883" s="2" t="s">
        <v>939</v>
      </c>
      <c r="J883" s="2" t="s">
        <v>1757</v>
      </c>
      <c r="K883" s="2" t="s">
        <v>3205</v>
      </c>
      <c r="L883" s="2" t="s">
        <v>3206</v>
      </c>
      <c r="M883" s="6" t="n">
        <v>45525</v>
      </c>
      <c r="N883" s="2" t="s">
        <v>1758</v>
      </c>
      <c r="O883" s="2" t="s">
        <v>1766</v>
      </c>
    </row>
    <row r="884" customFormat="false" ht="18.7" hidden="false" customHeight="true" outlineLevel="0" collapsed="false">
      <c r="A884" s="1" t="n">
        <v>883</v>
      </c>
      <c r="B884" s="2" t="s">
        <v>3207</v>
      </c>
      <c r="C884" s="6" t="n">
        <v>45552</v>
      </c>
      <c r="D884" s="1" t="n">
        <v>2024</v>
      </c>
      <c r="E884" s="2" t="s">
        <v>3208</v>
      </c>
      <c r="F884" s="6" t="n">
        <v>37063</v>
      </c>
      <c r="G884" s="1" t="n">
        <v>733</v>
      </c>
      <c r="H884" s="2" t="s">
        <v>3204</v>
      </c>
      <c r="I884" s="2" t="s">
        <v>939</v>
      </c>
      <c r="J884" s="2" t="s">
        <v>1850</v>
      </c>
      <c r="K884" s="2" t="s">
        <v>1778</v>
      </c>
      <c r="L884" s="2" t="s">
        <v>1779</v>
      </c>
      <c r="M884" s="6" t="n">
        <v>45550</v>
      </c>
      <c r="N884" s="2" t="s">
        <v>1775</v>
      </c>
      <c r="P884" s="2" t="s">
        <v>2023</v>
      </c>
    </row>
    <row r="885" customFormat="false" ht="18.7" hidden="false" customHeight="true" outlineLevel="0" collapsed="false">
      <c r="A885" s="1" t="n">
        <v>884</v>
      </c>
      <c r="B885" s="2" t="s">
        <v>3209</v>
      </c>
      <c r="C885" s="6" t="n">
        <v>45107</v>
      </c>
      <c r="D885" s="1" t="n">
        <v>2023</v>
      </c>
      <c r="E885" s="2" t="s">
        <v>3210</v>
      </c>
      <c r="F885" s="6" t="n">
        <v>31395</v>
      </c>
      <c r="G885" s="1" t="n">
        <v>738</v>
      </c>
      <c r="H885" s="2" t="s">
        <v>3211</v>
      </c>
      <c r="I885" s="2" t="s">
        <v>964</v>
      </c>
      <c r="J885" s="2" t="s">
        <v>1823</v>
      </c>
      <c r="K885" s="2" t="s">
        <v>1747</v>
      </c>
      <c r="L885" s="2" t="s">
        <v>1748</v>
      </c>
      <c r="M885" s="6" t="n">
        <v>45105</v>
      </c>
      <c r="O885" s="2" t="s">
        <v>1749</v>
      </c>
      <c r="Q885" s="2" t="s">
        <v>1755</v>
      </c>
      <c r="R885" s="6" t="n">
        <v>45105</v>
      </c>
      <c r="S885" s="2" t="s">
        <v>1749</v>
      </c>
    </row>
    <row r="886" customFormat="false" ht="18.7" hidden="false" customHeight="true" outlineLevel="0" collapsed="false">
      <c r="A886" s="1" t="n">
        <v>885</v>
      </c>
      <c r="B886" s="2" t="s">
        <v>3212</v>
      </c>
      <c r="C886" s="6" t="n">
        <v>45140</v>
      </c>
      <c r="D886" s="1" t="n">
        <v>2023</v>
      </c>
      <c r="E886" s="2" t="s">
        <v>3210</v>
      </c>
      <c r="F886" s="6" t="n">
        <v>31395</v>
      </c>
      <c r="G886" s="1" t="n">
        <v>738</v>
      </c>
      <c r="H886" s="2" t="s">
        <v>3211</v>
      </c>
      <c r="I886" s="2" t="s">
        <v>964</v>
      </c>
      <c r="J886" s="2" t="s">
        <v>1823</v>
      </c>
      <c r="K886" s="2" t="s">
        <v>1759</v>
      </c>
      <c r="L886" s="2" t="s">
        <v>1750</v>
      </c>
      <c r="M886" s="6" t="n">
        <v>45139</v>
      </c>
      <c r="O886" s="2" t="s">
        <v>1749</v>
      </c>
      <c r="Q886" s="2" t="s">
        <v>1750</v>
      </c>
      <c r="R886" s="6" t="n">
        <v>45139</v>
      </c>
      <c r="S886" s="2" t="s">
        <v>1749</v>
      </c>
    </row>
    <row r="887" customFormat="false" ht="18.7" hidden="false" customHeight="true" outlineLevel="0" collapsed="false">
      <c r="A887" s="1" t="n">
        <v>886</v>
      </c>
      <c r="B887" s="2" t="s">
        <v>3213</v>
      </c>
      <c r="C887" s="6" t="n">
        <v>45397</v>
      </c>
      <c r="D887" s="1" t="n">
        <v>2024</v>
      </c>
      <c r="E887" s="2" t="s">
        <v>1088</v>
      </c>
      <c r="F887" s="6" t="n">
        <v>26758</v>
      </c>
      <c r="G887" s="1" t="n">
        <v>739</v>
      </c>
      <c r="H887" s="2" t="s">
        <v>1090</v>
      </c>
      <c r="I887" s="2" t="s">
        <v>927</v>
      </c>
      <c r="J887" s="2" t="s">
        <v>1757</v>
      </c>
      <c r="K887" s="2" t="s">
        <v>2929</v>
      </c>
      <c r="L887" s="2" t="s">
        <v>1869</v>
      </c>
      <c r="M887" s="6" t="n">
        <v>45367</v>
      </c>
      <c r="N887" s="2" t="s">
        <v>1775</v>
      </c>
      <c r="P887" s="2" t="s">
        <v>1904</v>
      </c>
    </row>
    <row r="888" customFormat="false" ht="18.7" hidden="false" customHeight="true" outlineLevel="0" collapsed="false">
      <c r="A888" s="1" t="n">
        <v>887</v>
      </c>
      <c r="B888" s="2" t="s">
        <v>1087</v>
      </c>
      <c r="C888" s="6" t="n">
        <v>45609</v>
      </c>
      <c r="D888" s="1" t="n">
        <v>2024</v>
      </c>
      <c r="E888" s="2" t="s">
        <v>1088</v>
      </c>
      <c r="F888" s="6" t="n">
        <v>26758</v>
      </c>
      <c r="G888" s="1" t="n">
        <v>739</v>
      </c>
      <c r="H888" s="2" t="s">
        <v>1090</v>
      </c>
      <c r="I888" s="2" t="s">
        <v>927</v>
      </c>
      <c r="J888" s="2" t="s">
        <v>1850</v>
      </c>
      <c r="K888" s="2" t="s">
        <v>1825</v>
      </c>
      <c r="L888" s="2" t="s">
        <v>1826</v>
      </c>
      <c r="M888" s="6" t="n">
        <v>45600</v>
      </c>
      <c r="N888" s="2" t="s">
        <v>1775</v>
      </c>
      <c r="P888" s="2" t="s">
        <v>1776</v>
      </c>
      <c r="Q888" s="2" t="s">
        <v>1779</v>
      </c>
      <c r="R888" s="6" t="n">
        <v>45600</v>
      </c>
      <c r="S888" s="2" t="s">
        <v>1766</v>
      </c>
    </row>
    <row r="889" customFormat="false" ht="18.7" hidden="false" customHeight="true" outlineLevel="0" collapsed="false">
      <c r="A889" s="1" t="n">
        <v>888</v>
      </c>
      <c r="B889" s="2" t="s">
        <v>3214</v>
      </c>
      <c r="C889" s="6" t="n">
        <v>44483</v>
      </c>
      <c r="D889" s="1" t="n">
        <v>2021</v>
      </c>
      <c r="E889" s="2" t="s">
        <v>3215</v>
      </c>
      <c r="F889" s="6" t="n">
        <v>35375</v>
      </c>
      <c r="G889" s="1" t="n">
        <v>741</v>
      </c>
      <c r="H889" s="2" t="s">
        <v>3216</v>
      </c>
      <c r="I889" s="2" t="s">
        <v>1025</v>
      </c>
      <c r="J889" s="2" t="s">
        <v>1757</v>
      </c>
      <c r="K889" s="2" t="s">
        <v>1754</v>
      </c>
      <c r="L889" s="2" t="s">
        <v>1750</v>
      </c>
      <c r="M889" s="6" t="n">
        <v>44481</v>
      </c>
      <c r="N889" s="2" t="s">
        <v>1758</v>
      </c>
      <c r="O889" s="2" t="s">
        <v>1749</v>
      </c>
      <c r="Q889" s="2" t="s">
        <v>1750</v>
      </c>
      <c r="R889" s="6" t="n">
        <v>44481</v>
      </c>
    </row>
    <row r="890" customFormat="false" ht="18.7" hidden="false" customHeight="true" outlineLevel="0" collapsed="false">
      <c r="A890" s="1" t="n">
        <v>889</v>
      </c>
      <c r="B890" s="2" t="s">
        <v>3217</v>
      </c>
      <c r="C890" s="6" t="n">
        <v>44680</v>
      </c>
      <c r="D890" s="1" t="n">
        <v>2022</v>
      </c>
      <c r="E890" s="2" t="s">
        <v>3215</v>
      </c>
      <c r="F890" s="6" t="n">
        <v>35375</v>
      </c>
      <c r="G890" s="1" t="n">
        <v>741</v>
      </c>
      <c r="H890" s="2" t="s">
        <v>3216</v>
      </c>
      <c r="I890" s="2" t="s">
        <v>1025</v>
      </c>
      <c r="J890" s="2" t="s">
        <v>1850</v>
      </c>
      <c r="K890" s="2" t="s">
        <v>1969</v>
      </c>
      <c r="L890" s="2" t="s">
        <v>1970</v>
      </c>
      <c r="M890" s="6" t="n">
        <v>44606</v>
      </c>
      <c r="N890" s="2" t="s">
        <v>1775</v>
      </c>
      <c r="P890" s="2" t="s">
        <v>1776</v>
      </c>
      <c r="Q890" s="2" t="s">
        <v>3218</v>
      </c>
      <c r="R890" s="6" t="n">
        <v>44606</v>
      </c>
      <c r="S890" s="2" t="s">
        <v>1784</v>
      </c>
    </row>
    <row r="891" customFormat="false" ht="18.7" hidden="false" customHeight="true" outlineLevel="0" collapsed="false">
      <c r="A891" s="1" t="n">
        <v>890</v>
      </c>
      <c r="B891" s="2" t="s">
        <v>3219</v>
      </c>
      <c r="C891" s="6" t="n">
        <v>44495</v>
      </c>
      <c r="D891" s="1" t="n">
        <v>2021</v>
      </c>
      <c r="E891" s="2" t="s">
        <v>3220</v>
      </c>
      <c r="F891" s="6" t="n">
        <v>32799</v>
      </c>
      <c r="G891" s="1" t="n">
        <v>745</v>
      </c>
      <c r="H891" s="2" t="s">
        <v>3221</v>
      </c>
      <c r="I891" s="2" t="s">
        <v>950</v>
      </c>
      <c r="J891" s="2" t="s">
        <v>1850</v>
      </c>
      <c r="K891" s="2" t="s">
        <v>1778</v>
      </c>
      <c r="L891" s="2" t="s">
        <v>1779</v>
      </c>
      <c r="M891" s="6" t="n">
        <v>44470</v>
      </c>
      <c r="N891" s="2" t="s">
        <v>1906</v>
      </c>
      <c r="O891" s="2" t="s">
        <v>1749</v>
      </c>
    </row>
    <row r="892" customFormat="false" ht="18.7" hidden="false" customHeight="true" outlineLevel="0" collapsed="false">
      <c r="A892" s="1" t="n">
        <v>891</v>
      </c>
      <c r="B892" s="2" t="s">
        <v>3222</v>
      </c>
      <c r="C892" s="6" t="n">
        <v>44713</v>
      </c>
      <c r="D892" s="1" t="n">
        <v>2022</v>
      </c>
      <c r="E892" s="2" t="s">
        <v>3223</v>
      </c>
      <c r="F892" s="6" t="n">
        <v>32799</v>
      </c>
      <c r="G892" s="1" t="n">
        <v>745</v>
      </c>
      <c r="H892" s="2" t="s">
        <v>3221</v>
      </c>
      <c r="I892" s="2" t="s">
        <v>950</v>
      </c>
      <c r="J892" s="2" t="s">
        <v>1850</v>
      </c>
      <c r="K892" s="2" t="s">
        <v>1778</v>
      </c>
      <c r="L892" s="2" t="s">
        <v>1779</v>
      </c>
      <c r="M892" s="6" t="n">
        <v>44591</v>
      </c>
      <c r="N892" s="2" t="s">
        <v>1906</v>
      </c>
      <c r="O892" s="2" t="s">
        <v>1749</v>
      </c>
    </row>
    <row r="893" customFormat="false" ht="18.7" hidden="false" customHeight="true" outlineLevel="0" collapsed="false">
      <c r="A893" s="1" t="n">
        <v>892</v>
      </c>
      <c r="B893" s="2" t="s">
        <v>1395</v>
      </c>
      <c r="C893" s="6" t="n">
        <v>45547</v>
      </c>
      <c r="D893" s="1" t="n">
        <v>2024</v>
      </c>
      <c r="E893" s="2" t="s">
        <v>1396</v>
      </c>
      <c r="F893" s="6" t="n">
        <v>35403</v>
      </c>
      <c r="G893" s="1" t="n">
        <v>746</v>
      </c>
      <c r="H893" s="2" t="s">
        <v>1400</v>
      </c>
      <c r="I893" s="2" t="s">
        <v>1222</v>
      </c>
      <c r="J893" s="2" t="s">
        <v>1823</v>
      </c>
      <c r="K893" s="2" t="s">
        <v>3224</v>
      </c>
      <c r="L893" s="2" t="s">
        <v>3225</v>
      </c>
      <c r="M893" s="6" t="n">
        <v>45520</v>
      </c>
      <c r="O893" s="2" t="s">
        <v>1784</v>
      </c>
      <c r="Q893" s="2" t="s">
        <v>1779</v>
      </c>
      <c r="R893" s="6" t="n">
        <v>45520</v>
      </c>
      <c r="S893" s="2" t="s">
        <v>1766</v>
      </c>
    </row>
    <row r="894" customFormat="false" ht="18.7" hidden="false" customHeight="true" outlineLevel="0" collapsed="false">
      <c r="A894" s="1" t="n">
        <v>893</v>
      </c>
      <c r="B894" s="2" t="s">
        <v>3226</v>
      </c>
      <c r="C894" s="6" t="n">
        <v>45554</v>
      </c>
      <c r="D894" s="1" t="n">
        <v>2024</v>
      </c>
      <c r="E894" s="2" t="s">
        <v>1396</v>
      </c>
      <c r="F894" s="6" t="n">
        <v>35403</v>
      </c>
      <c r="G894" s="1" t="n">
        <v>746</v>
      </c>
      <c r="H894" s="2" t="s">
        <v>1400</v>
      </c>
      <c r="I894" s="2" t="s">
        <v>2871</v>
      </c>
      <c r="J894" s="2" t="s">
        <v>1850</v>
      </c>
      <c r="K894" s="2" t="s">
        <v>1778</v>
      </c>
      <c r="L894" s="2" t="s">
        <v>1779</v>
      </c>
      <c r="M894" s="6" t="n">
        <v>45550</v>
      </c>
      <c r="N894" s="2" t="s">
        <v>1775</v>
      </c>
      <c r="P894" s="2" t="s">
        <v>1776</v>
      </c>
    </row>
    <row r="895" customFormat="false" ht="18.7" hidden="false" customHeight="true" outlineLevel="0" collapsed="false">
      <c r="A895" s="1" t="n">
        <v>894</v>
      </c>
      <c r="B895" s="2" t="s">
        <v>3227</v>
      </c>
      <c r="C895" s="6" t="n">
        <v>44138</v>
      </c>
      <c r="D895" s="1" t="n">
        <v>2020</v>
      </c>
      <c r="E895" s="2" t="s">
        <v>3228</v>
      </c>
      <c r="F895" s="6" t="n">
        <v>31672</v>
      </c>
      <c r="G895" s="1" t="n">
        <v>748</v>
      </c>
      <c r="H895" s="2" t="s">
        <v>3228</v>
      </c>
      <c r="I895" s="2" t="s">
        <v>1222</v>
      </c>
      <c r="J895" s="2" t="s">
        <v>1757</v>
      </c>
      <c r="K895" s="2" t="s">
        <v>3229</v>
      </c>
      <c r="L895" s="2" t="s">
        <v>1837</v>
      </c>
      <c r="M895" s="6" t="n">
        <v>44045</v>
      </c>
      <c r="N895" s="2" t="s">
        <v>1758</v>
      </c>
      <c r="O895" s="2" t="s">
        <v>1784</v>
      </c>
    </row>
    <row r="896" customFormat="false" ht="18.7" hidden="false" customHeight="true" outlineLevel="0" collapsed="false">
      <c r="A896" s="1" t="n">
        <v>895</v>
      </c>
      <c r="B896" s="2" t="s">
        <v>3230</v>
      </c>
      <c r="C896" s="6" t="n">
        <v>44964</v>
      </c>
      <c r="D896" s="1" t="n">
        <v>2023</v>
      </c>
      <c r="E896" s="2" t="s">
        <v>3228</v>
      </c>
      <c r="F896" s="6" t="n">
        <v>31672</v>
      </c>
      <c r="G896" s="1" t="n">
        <v>748</v>
      </c>
      <c r="H896" s="2" t="s">
        <v>3228</v>
      </c>
      <c r="I896" s="2" t="s">
        <v>1222</v>
      </c>
      <c r="J896" s="2" t="s">
        <v>1850</v>
      </c>
      <c r="K896" s="2" t="s">
        <v>2365</v>
      </c>
      <c r="L896" s="2" t="n">
        <v>609.59</v>
      </c>
      <c r="M896" s="6" t="n">
        <v>44962</v>
      </c>
      <c r="N896" s="2" t="s">
        <v>1758</v>
      </c>
      <c r="O896" s="2" t="s">
        <v>1749</v>
      </c>
      <c r="Q896" s="2" t="s">
        <v>1806</v>
      </c>
      <c r="R896" s="6" t="n">
        <v>44962</v>
      </c>
      <c r="T896" s="2" t="s">
        <v>1779</v>
      </c>
      <c r="U896" s="6" t="n">
        <v>44962</v>
      </c>
      <c r="V896" s="2" t="s">
        <v>1766</v>
      </c>
    </row>
    <row r="897" customFormat="false" ht="18.7" hidden="false" customHeight="true" outlineLevel="0" collapsed="false">
      <c r="A897" s="1" t="n">
        <v>896</v>
      </c>
      <c r="B897" s="2" t="s">
        <v>1053</v>
      </c>
      <c r="C897" s="6" t="n">
        <v>43642</v>
      </c>
      <c r="D897" s="1" t="n">
        <v>2019</v>
      </c>
      <c r="E897" s="2" t="s">
        <v>1054</v>
      </c>
      <c r="F897" s="6" t="n">
        <v>24997</v>
      </c>
      <c r="G897" s="1" t="n">
        <v>749</v>
      </c>
      <c r="H897" s="2" t="s">
        <v>1056</v>
      </c>
      <c r="I897" s="2" t="s">
        <v>1222</v>
      </c>
      <c r="J897" s="2" t="s">
        <v>1850</v>
      </c>
      <c r="K897" s="2" t="s">
        <v>1778</v>
      </c>
      <c r="L897" s="2" t="s">
        <v>1779</v>
      </c>
      <c r="M897" s="6" t="n">
        <v>43584</v>
      </c>
      <c r="N897" s="2" t="s">
        <v>1775</v>
      </c>
      <c r="P897" s="2" t="s">
        <v>1776</v>
      </c>
    </row>
    <row r="898" customFormat="false" ht="18.7" hidden="false" customHeight="true" outlineLevel="0" collapsed="false">
      <c r="A898" s="1" t="n">
        <v>897</v>
      </c>
      <c r="B898" s="2" t="s">
        <v>1057</v>
      </c>
      <c r="C898" s="6" t="n">
        <v>45772</v>
      </c>
      <c r="D898" s="1" t="n">
        <v>2025</v>
      </c>
      <c r="E898" s="2" t="s">
        <v>1054</v>
      </c>
      <c r="F898" s="6" t="n">
        <v>24997</v>
      </c>
      <c r="G898" s="1" t="n">
        <v>749</v>
      </c>
      <c r="H898" s="2" t="s">
        <v>1056</v>
      </c>
      <c r="I898" s="2" t="s">
        <v>1148</v>
      </c>
      <c r="J898" s="2" t="s">
        <v>1823</v>
      </c>
      <c r="K898" s="2" t="s">
        <v>1977</v>
      </c>
      <c r="L898" s="2" t="s">
        <v>1978</v>
      </c>
      <c r="M898" s="6" t="n">
        <v>45770</v>
      </c>
      <c r="O898" s="2" t="s">
        <v>1749</v>
      </c>
    </row>
    <row r="899" customFormat="false" ht="18.7" hidden="false" customHeight="true" outlineLevel="0" collapsed="false">
      <c r="A899" s="1" t="n">
        <v>898</v>
      </c>
      <c r="B899" s="2" t="s">
        <v>3231</v>
      </c>
      <c r="C899" s="6" t="n">
        <v>44355</v>
      </c>
      <c r="D899" s="1" t="n">
        <v>2021</v>
      </c>
      <c r="E899" s="2" t="s">
        <v>3232</v>
      </c>
      <c r="F899" s="6" t="n">
        <v>34290</v>
      </c>
      <c r="G899" s="1" t="n">
        <v>753</v>
      </c>
      <c r="H899" s="2" t="s">
        <v>3233</v>
      </c>
      <c r="J899" s="2" t="s">
        <v>1757</v>
      </c>
      <c r="K899" s="2" t="s">
        <v>1778</v>
      </c>
      <c r="L899" s="2" t="s">
        <v>1779</v>
      </c>
      <c r="M899" s="6" t="n">
        <v>44353</v>
      </c>
      <c r="N899" s="2" t="s">
        <v>1775</v>
      </c>
      <c r="P899" s="2" t="s">
        <v>1904</v>
      </c>
    </row>
    <row r="900" customFormat="false" ht="18.7" hidden="false" customHeight="true" outlineLevel="0" collapsed="false">
      <c r="A900" s="1" t="n">
        <v>899</v>
      </c>
      <c r="B900" s="2" t="s">
        <v>3234</v>
      </c>
      <c r="C900" s="6" t="n">
        <v>44917</v>
      </c>
      <c r="D900" s="1" t="n">
        <v>2022</v>
      </c>
      <c r="E900" s="2" t="s">
        <v>3232</v>
      </c>
      <c r="F900" s="6" t="n">
        <v>34290</v>
      </c>
      <c r="G900" s="1" t="n">
        <v>753</v>
      </c>
      <c r="H900" s="2" t="s">
        <v>3233</v>
      </c>
      <c r="I900" s="2" t="s">
        <v>939</v>
      </c>
      <c r="J900" s="2" t="s">
        <v>1746</v>
      </c>
      <c r="K900" s="2" t="s">
        <v>1798</v>
      </c>
      <c r="L900" s="2" t="n">
        <v>609.24</v>
      </c>
      <c r="M900" s="6" t="n">
        <v>44915</v>
      </c>
      <c r="N900" s="2" t="s">
        <v>1775</v>
      </c>
      <c r="P900" s="2" t="s">
        <v>1776</v>
      </c>
      <c r="Q900" s="2" t="s">
        <v>1829</v>
      </c>
      <c r="R900" s="6" t="n">
        <v>44915</v>
      </c>
      <c r="S900" s="2" t="s">
        <v>1766</v>
      </c>
      <c r="T900" s="2" t="s">
        <v>1837</v>
      </c>
      <c r="U900" s="6" t="n">
        <v>44915</v>
      </c>
      <c r="V900" s="2" t="s">
        <v>1766</v>
      </c>
    </row>
    <row r="901" customFormat="false" ht="18.7" hidden="false" customHeight="true" outlineLevel="0" collapsed="false">
      <c r="A901" s="1" t="n">
        <v>900</v>
      </c>
      <c r="B901" s="2" t="s">
        <v>3235</v>
      </c>
      <c r="C901" s="6" t="n">
        <v>44636</v>
      </c>
      <c r="D901" s="1" t="n">
        <v>2022</v>
      </c>
      <c r="E901" s="2" t="s">
        <v>3236</v>
      </c>
      <c r="F901" s="6" t="n">
        <v>29570</v>
      </c>
      <c r="G901" s="1" t="n">
        <v>755</v>
      </c>
      <c r="H901" s="2" t="s">
        <v>3237</v>
      </c>
      <c r="J901" s="2" t="s">
        <v>1757</v>
      </c>
      <c r="K901" s="2" t="s">
        <v>3238</v>
      </c>
      <c r="L901" s="2" t="s">
        <v>2000</v>
      </c>
      <c r="M901" s="6" t="n">
        <v>44635</v>
      </c>
      <c r="N901" s="2" t="s">
        <v>1758</v>
      </c>
      <c r="O901" s="2" t="s">
        <v>1766</v>
      </c>
      <c r="Q901" s="2" t="s">
        <v>2001</v>
      </c>
      <c r="R901" s="6" t="n">
        <v>44635</v>
      </c>
      <c r="S901" s="2" t="s">
        <v>1766</v>
      </c>
      <c r="T901" s="2" t="s">
        <v>1864</v>
      </c>
      <c r="U901" s="6" t="n">
        <v>44635</v>
      </c>
      <c r="V901" s="2" t="s">
        <v>1766</v>
      </c>
    </row>
    <row r="902" customFormat="false" ht="18.7" hidden="false" customHeight="true" outlineLevel="0" collapsed="false">
      <c r="A902" s="1" t="n">
        <v>901</v>
      </c>
      <c r="B902" s="2" t="s">
        <v>3239</v>
      </c>
      <c r="C902" s="6" t="n">
        <v>44855</v>
      </c>
      <c r="D902" s="1" t="n">
        <v>2022</v>
      </c>
      <c r="E902" s="2" t="s">
        <v>3240</v>
      </c>
      <c r="F902" s="6" t="n">
        <v>33969</v>
      </c>
      <c r="G902" s="1" t="n">
        <v>759</v>
      </c>
      <c r="H902" s="2" t="s">
        <v>3241</v>
      </c>
      <c r="I902" s="2" t="s">
        <v>927</v>
      </c>
      <c r="J902" s="2" t="s">
        <v>1757</v>
      </c>
      <c r="K902" s="2" t="s">
        <v>1754</v>
      </c>
      <c r="L902" s="2" t="s">
        <v>1750</v>
      </c>
      <c r="M902" s="6" t="n">
        <v>44730</v>
      </c>
      <c r="N902" s="2" t="s">
        <v>1775</v>
      </c>
      <c r="P902" s="2" t="s">
        <v>2023</v>
      </c>
    </row>
    <row r="903" customFormat="false" ht="18.7" hidden="false" customHeight="true" outlineLevel="0" collapsed="false">
      <c r="A903" s="1" t="n">
        <v>902</v>
      </c>
      <c r="B903" s="2" t="s">
        <v>3242</v>
      </c>
      <c r="C903" s="6" t="n">
        <v>45014</v>
      </c>
      <c r="D903" s="1" t="n">
        <v>2023</v>
      </c>
      <c r="E903" s="2" t="s">
        <v>3240</v>
      </c>
      <c r="F903" s="6" t="n">
        <v>33969</v>
      </c>
      <c r="G903" s="1" t="n">
        <v>759</v>
      </c>
      <c r="H903" s="2" t="s">
        <v>3241</v>
      </c>
      <c r="I903" s="2" t="s">
        <v>927</v>
      </c>
      <c r="J903" s="2" t="s">
        <v>1757</v>
      </c>
      <c r="K903" s="2" t="s">
        <v>2009</v>
      </c>
      <c r="L903" s="2" t="s">
        <v>1988</v>
      </c>
      <c r="M903" s="6" t="n">
        <v>45014</v>
      </c>
      <c r="N903" s="2" t="s">
        <v>1775</v>
      </c>
      <c r="P903" s="2" t="s">
        <v>1904</v>
      </c>
    </row>
    <row r="904" customFormat="false" ht="18.7" hidden="false" customHeight="true" outlineLevel="0" collapsed="false">
      <c r="A904" s="1" t="n">
        <v>903</v>
      </c>
      <c r="B904" s="2" t="s">
        <v>977</v>
      </c>
      <c r="C904" s="6" t="n">
        <v>45453</v>
      </c>
      <c r="D904" s="1" t="n">
        <v>2024</v>
      </c>
      <c r="E904" s="2" t="s">
        <v>978</v>
      </c>
      <c r="F904" s="6" t="n">
        <v>28677</v>
      </c>
      <c r="G904" s="1" t="n">
        <v>762</v>
      </c>
      <c r="H904" s="2" t="s">
        <v>983</v>
      </c>
      <c r="I904" s="2" t="s">
        <v>979</v>
      </c>
      <c r="J904" s="2" t="s">
        <v>1823</v>
      </c>
      <c r="K904" s="2" t="s">
        <v>1969</v>
      </c>
      <c r="L904" s="2" t="s">
        <v>1970</v>
      </c>
      <c r="M904" s="6" t="n">
        <v>45450</v>
      </c>
      <c r="O904" s="2" t="s">
        <v>1749</v>
      </c>
      <c r="Q904" s="2" t="s">
        <v>2001</v>
      </c>
      <c r="R904" s="6" t="n">
        <v>45450</v>
      </c>
      <c r="S904" s="2" t="s">
        <v>1766</v>
      </c>
      <c r="T904" s="2" t="s">
        <v>2001</v>
      </c>
      <c r="U904" s="6" t="n">
        <v>45450</v>
      </c>
      <c r="V904" s="2" t="s">
        <v>1766</v>
      </c>
      <c r="W904" s="2" t="s">
        <v>3243</v>
      </c>
      <c r="X904" s="6" t="n">
        <v>45450</v>
      </c>
      <c r="Y904" s="2" t="s">
        <v>1766</v>
      </c>
    </row>
    <row r="905" customFormat="false" ht="18.7" hidden="false" customHeight="true" outlineLevel="0" collapsed="false">
      <c r="A905" s="1" t="n">
        <v>904</v>
      </c>
      <c r="B905" s="2" t="s">
        <v>984</v>
      </c>
      <c r="C905" s="6" t="n">
        <v>45457</v>
      </c>
      <c r="D905" s="1" t="n">
        <v>2024</v>
      </c>
      <c r="E905" s="2" t="s">
        <v>978</v>
      </c>
      <c r="F905" s="6" t="n">
        <v>28677</v>
      </c>
      <c r="G905" s="1" t="n">
        <v>762</v>
      </c>
      <c r="H905" s="2" t="s">
        <v>983</v>
      </c>
      <c r="I905" s="2" t="s">
        <v>979</v>
      </c>
      <c r="J905" s="2" t="s">
        <v>1823</v>
      </c>
      <c r="K905" s="2" t="s">
        <v>3244</v>
      </c>
      <c r="L905" s="2" t="s">
        <v>3243</v>
      </c>
      <c r="M905" s="6" t="n">
        <v>45455</v>
      </c>
      <c r="O905" s="2" t="s">
        <v>1766</v>
      </c>
    </row>
    <row r="906" customFormat="false" ht="18.7" hidden="false" customHeight="true" outlineLevel="0" collapsed="false">
      <c r="A906" s="1" t="n">
        <v>905</v>
      </c>
      <c r="B906" s="2" t="s">
        <v>1357</v>
      </c>
      <c r="C906" s="6" t="n">
        <v>45029</v>
      </c>
      <c r="D906" s="1" t="n">
        <v>2023</v>
      </c>
      <c r="E906" s="2" t="s">
        <v>1358</v>
      </c>
      <c r="F906" s="6" t="n">
        <v>37334</v>
      </c>
      <c r="G906" s="1" t="n">
        <v>764</v>
      </c>
      <c r="H906" s="2" t="s">
        <v>1360</v>
      </c>
      <c r="I906" s="2" t="s">
        <v>1196</v>
      </c>
      <c r="J906" s="2" t="s">
        <v>1850</v>
      </c>
      <c r="K906" s="2" t="s">
        <v>1787</v>
      </c>
      <c r="L906" s="2" t="s">
        <v>1788</v>
      </c>
      <c r="M906" s="6" t="n">
        <v>45012</v>
      </c>
      <c r="N906" s="2" t="s">
        <v>1775</v>
      </c>
      <c r="P906" s="2" t="s">
        <v>1797</v>
      </c>
    </row>
    <row r="907" customFormat="false" ht="18.7" hidden="false" customHeight="true" outlineLevel="0" collapsed="false">
      <c r="A907" s="1" t="n">
        <v>906</v>
      </c>
      <c r="B907" s="2" t="s">
        <v>3245</v>
      </c>
      <c r="C907" s="6" t="n">
        <v>45400</v>
      </c>
      <c r="D907" s="1" t="n">
        <v>2024</v>
      </c>
      <c r="E907" s="2" t="s">
        <v>3246</v>
      </c>
      <c r="F907" s="6" t="n">
        <v>30231</v>
      </c>
      <c r="G907" s="1" t="n">
        <v>765</v>
      </c>
      <c r="H907" s="2" t="s">
        <v>3247</v>
      </c>
      <c r="I907" s="2" t="s">
        <v>1804</v>
      </c>
      <c r="J907" s="2" t="s">
        <v>1850</v>
      </c>
      <c r="K907" s="2" t="s">
        <v>1759</v>
      </c>
      <c r="L907" s="2" t="s">
        <v>1750</v>
      </c>
      <c r="M907" s="6" t="n">
        <v>45399</v>
      </c>
      <c r="N907" s="2" t="s">
        <v>1906</v>
      </c>
      <c r="O907" s="2" t="s">
        <v>1749</v>
      </c>
      <c r="Q907" s="2" t="s">
        <v>1750</v>
      </c>
      <c r="R907" s="6" t="n">
        <v>45399</v>
      </c>
      <c r="S907" s="2" t="s">
        <v>1749</v>
      </c>
    </row>
    <row r="908" customFormat="false" ht="18.7" hidden="false" customHeight="true" outlineLevel="0" collapsed="false">
      <c r="A908" s="1" t="n">
        <v>907</v>
      </c>
      <c r="B908" s="2" t="s">
        <v>1220</v>
      </c>
      <c r="C908" s="6" t="n">
        <v>45691</v>
      </c>
      <c r="D908" s="1" t="n">
        <v>2025</v>
      </c>
      <c r="E908" s="2" t="s">
        <v>1221</v>
      </c>
      <c r="F908" s="6" t="n">
        <v>36172</v>
      </c>
      <c r="G908" s="1" t="n">
        <v>768</v>
      </c>
      <c r="H908" s="2" t="s">
        <v>1223</v>
      </c>
      <c r="I908" s="2" t="s">
        <v>1222</v>
      </c>
      <c r="J908" s="2" t="s">
        <v>1823</v>
      </c>
      <c r="K908" s="2" t="s">
        <v>1751</v>
      </c>
      <c r="L908" s="2" t="s">
        <v>1752</v>
      </c>
      <c r="M908" s="6" t="n">
        <v>45464</v>
      </c>
      <c r="O908" s="2" t="s">
        <v>1749</v>
      </c>
      <c r="Q908" s="2" t="s">
        <v>2821</v>
      </c>
      <c r="R908" s="6" t="n">
        <v>45464</v>
      </c>
      <c r="S908" s="2" t="s">
        <v>1749</v>
      </c>
      <c r="T908" s="2" t="s">
        <v>2822</v>
      </c>
      <c r="U908" s="6" t="n">
        <v>45464</v>
      </c>
      <c r="V908" s="2" t="s">
        <v>1749</v>
      </c>
      <c r="W908" s="2" t="s">
        <v>3248</v>
      </c>
      <c r="X908" s="6" t="n">
        <v>45464</v>
      </c>
      <c r="Y908" s="2" t="s">
        <v>1749</v>
      </c>
    </row>
    <row r="909" customFormat="false" ht="18.7" hidden="false" customHeight="true" outlineLevel="0" collapsed="false">
      <c r="A909" s="1" t="n">
        <v>908</v>
      </c>
      <c r="B909" s="2" t="s">
        <v>3249</v>
      </c>
      <c r="C909" s="6" t="n">
        <v>44760</v>
      </c>
      <c r="D909" s="1" t="n">
        <v>2022</v>
      </c>
      <c r="E909" s="2" t="s">
        <v>3250</v>
      </c>
      <c r="F909" s="6" t="n">
        <v>36040</v>
      </c>
      <c r="G909" s="1" t="n">
        <v>774</v>
      </c>
      <c r="H909" s="2" t="s">
        <v>3250</v>
      </c>
      <c r="I909" s="2" t="s">
        <v>1957</v>
      </c>
      <c r="J909" s="2" t="s">
        <v>1757</v>
      </c>
      <c r="K909" s="2" t="s">
        <v>1754</v>
      </c>
      <c r="L909" s="2" t="s">
        <v>1750</v>
      </c>
      <c r="M909" s="6" t="n">
        <v>44606</v>
      </c>
      <c r="N909" s="2" t="s">
        <v>1758</v>
      </c>
      <c r="O909" s="2" t="s">
        <v>1749</v>
      </c>
      <c r="Q909" s="2" t="s">
        <v>2250</v>
      </c>
      <c r="R909" s="6" t="n">
        <v>44606</v>
      </c>
    </row>
    <row r="910" customFormat="false" ht="18.7" hidden="false" customHeight="true" outlineLevel="0" collapsed="false">
      <c r="A910" s="1" t="n">
        <v>909</v>
      </c>
      <c r="B910" s="2" t="s">
        <v>3251</v>
      </c>
      <c r="C910" s="6" t="n">
        <v>45418</v>
      </c>
      <c r="D910" s="1" t="n">
        <v>2024</v>
      </c>
      <c r="E910" s="2" t="s">
        <v>3252</v>
      </c>
      <c r="F910" s="6" t="n">
        <v>33521</v>
      </c>
      <c r="G910" s="1" t="n">
        <v>783</v>
      </c>
      <c r="H910" s="2" t="s">
        <v>3253</v>
      </c>
      <c r="I910" s="2" t="s">
        <v>950</v>
      </c>
      <c r="J910" s="2" t="s">
        <v>1850</v>
      </c>
      <c r="K910" s="2" t="s">
        <v>1767</v>
      </c>
      <c r="L910" s="2" t="s">
        <v>1768</v>
      </c>
      <c r="M910" s="6" t="n">
        <v>45415</v>
      </c>
      <c r="N910" s="2" t="s">
        <v>1906</v>
      </c>
      <c r="O910" s="2" t="s">
        <v>1749</v>
      </c>
    </row>
    <row r="911" customFormat="false" ht="18.7" hidden="false" customHeight="true" outlineLevel="0" collapsed="false">
      <c r="A911" s="1" t="n">
        <v>910</v>
      </c>
      <c r="B911" s="2" t="s">
        <v>1632</v>
      </c>
      <c r="C911" s="6" t="n">
        <v>44624</v>
      </c>
      <c r="D911" s="1" t="n">
        <v>2022</v>
      </c>
      <c r="E911" s="2" t="s">
        <v>1633</v>
      </c>
      <c r="F911" s="6" t="n">
        <v>32278</v>
      </c>
      <c r="G911" s="1" t="n">
        <v>788</v>
      </c>
      <c r="H911" s="2" t="s">
        <v>1635</v>
      </c>
      <c r="I911" s="2" t="s">
        <v>939</v>
      </c>
      <c r="J911" s="2" t="s">
        <v>1823</v>
      </c>
      <c r="K911" s="2" t="s">
        <v>2043</v>
      </c>
      <c r="L911" s="2" t="s">
        <v>1829</v>
      </c>
      <c r="M911" s="6" t="n">
        <v>44624</v>
      </c>
      <c r="O911" s="2" t="s">
        <v>1766</v>
      </c>
      <c r="Q911" s="2" t="s">
        <v>1988</v>
      </c>
      <c r="R911" s="6" t="n">
        <v>44624</v>
      </c>
      <c r="S911" s="2" t="s">
        <v>1766</v>
      </c>
      <c r="T911" s="2" t="s">
        <v>1854</v>
      </c>
      <c r="U911" s="6" t="n">
        <v>44624</v>
      </c>
      <c r="V911" s="2" t="s">
        <v>1855</v>
      </c>
    </row>
    <row r="912" customFormat="false" ht="18.7" hidden="false" customHeight="true" outlineLevel="0" collapsed="false">
      <c r="A912" s="1" t="n">
        <v>911</v>
      </c>
      <c r="B912" s="2" t="s">
        <v>3254</v>
      </c>
      <c r="C912" s="6" t="n">
        <v>45239</v>
      </c>
      <c r="D912" s="1" t="n">
        <v>2023</v>
      </c>
      <c r="E912" s="2" t="s">
        <v>3255</v>
      </c>
      <c r="F912" s="6" t="n">
        <v>35502</v>
      </c>
      <c r="G912" s="1" t="n">
        <v>790</v>
      </c>
      <c r="H912" s="2" t="s">
        <v>3256</v>
      </c>
      <c r="I912" s="2" t="s">
        <v>1030</v>
      </c>
      <c r="J912" s="2" t="s">
        <v>1850</v>
      </c>
      <c r="K912" s="2" t="s">
        <v>1773</v>
      </c>
      <c r="L912" s="2" t="s">
        <v>1774</v>
      </c>
      <c r="M912" s="6" t="n">
        <v>44812</v>
      </c>
      <c r="N912" s="2" t="s">
        <v>1775</v>
      </c>
      <c r="P912" s="2" t="s">
        <v>2023</v>
      </c>
      <c r="Q912" s="2" t="s">
        <v>1750</v>
      </c>
      <c r="R912" s="6" t="n">
        <v>44812</v>
      </c>
      <c r="S912" s="2" t="s">
        <v>1749</v>
      </c>
      <c r="T912" s="2" t="s">
        <v>1750</v>
      </c>
      <c r="U912" s="6" t="n">
        <v>44812</v>
      </c>
      <c r="W912" s="2" t="s">
        <v>2566</v>
      </c>
      <c r="X912" s="6" t="n">
        <v>44812</v>
      </c>
    </row>
    <row r="913" customFormat="false" ht="18.7" hidden="false" customHeight="true" outlineLevel="0" collapsed="false">
      <c r="A913" s="1" t="n">
        <v>912</v>
      </c>
      <c r="B913" s="2" t="s">
        <v>3257</v>
      </c>
      <c r="C913" s="6" t="n">
        <v>45503</v>
      </c>
      <c r="D913" s="1" t="n">
        <v>2024</v>
      </c>
      <c r="E913" s="2" t="s">
        <v>3258</v>
      </c>
      <c r="F913" s="6" t="n">
        <v>35181</v>
      </c>
      <c r="G913" s="1" t="n">
        <v>794</v>
      </c>
      <c r="H913" s="2" t="s">
        <v>3259</v>
      </c>
      <c r="I913" s="2" t="s">
        <v>939</v>
      </c>
      <c r="J913" s="2" t="s">
        <v>1850</v>
      </c>
      <c r="K913" s="2" t="s">
        <v>1787</v>
      </c>
      <c r="L913" s="2" t="s">
        <v>1788</v>
      </c>
      <c r="M913" s="6" t="n">
        <v>45498</v>
      </c>
      <c r="N913" s="2" t="s">
        <v>1775</v>
      </c>
      <c r="P913" s="2" t="s">
        <v>2023</v>
      </c>
    </row>
    <row r="914" customFormat="false" ht="18.7" hidden="false" customHeight="true" outlineLevel="0" collapsed="false">
      <c r="A914" s="1" t="n">
        <v>913</v>
      </c>
      <c r="B914" s="2" t="s">
        <v>3260</v>
      </c>
      <c r="C914" s="6" t="n">
        <v>45091</v>
      </c>
      <c r="D914" s="1" t="n">
        <v>2023</v>
      </c>
      <c r="E914" s="2" t="s">
        <v>3261</v>
      </c>
      <c r="F914" s="6" t="n">
        <v>33067</v>
      </c>
      <c r="G914" s="1" t="n">
        <v>797</v>
      </c>
      <c r="H914" s="2" t="s">
        <v>3262</v>
      </c>
      <c r="I914" s="2" t="s">
        <v>979</v>
      </c>
      <c r="J914" s="2" t="s">
        <v>1757</v>
      </c>
      <c r="K914" s="2" t="s">
        <v>1778</v>
      </c>
      <c r="L914" s="2" t="s">
        <v>1779</v>
      </c>
      <c r="M914" s="6" t="n">
        <v>45090</v>
      </c>
      <c r="N914" s="2" t="s">
        <v>1775</v>
      </c>
      <c r="P914" s="2" t="s">
        <v>1797</v>
      </c>
    </row>
    <row r="915" customFormat="false" ht="18.7" hidden="false" customHeight="true" outlineLevel="0" collapsed="false">
      <c r="A915" s="1" t="n">
        <v>914</v>
      </c>
      <c r="B915" s="2" t="s">
        <v>3263</v>
      </c>
      <c r="C915" s="6" t="n">
        <v>44216</v>
      </c>
      <c r="D915" s="1" t="n">
        <v>2021</v>
      </c>
      <c r="E915" s="2" t="s">
        <v>3264</v>
      </c>
      <c r="F915" s="6" t="n">
        <v>34886</v>
      </c>
      <c r="G915" s="1" t="n">
        <v>805</v>
      </c>
      <c r="H915" s="2" t="s">
        <v>3265</v>
      </c>
      <c r="I915" s="2" t="s">
        <v>1842</v>
      </c>
      <c r="J915" s="2" t="s">
        <v>1757</v>
      </c>
      <c r="K915" s="2" t="s">
        <v>1754</v>
      </c>
      <c r="L915" s="2" t="s">
        <v>1750</v>
      </c>
      <c r="M915" s="6" t="n">
        <v>44132</v>
      </c>
      <c r="N915" s="2" t="s">
        <v>1758</v>
      </c>
      <c r="O915" s="2" t="s">
        <v>1749</v>
      </c>
      <c r="Q915" s="2" t="s">
        <v>1750</v>
      </c>
      <c r="R915" s="6" t="n">
        <v>44132</v>
      </c>
      <c r="S915" s="2" t="s">
        <v>1749</v>
      </c>
    </row>
    <row r="916" customFormat="false" ht="18.7" hidden="false" customHeight="true" outlineLevel="0" collapsed="false">
      <c r="A916" s="1" t="n">
        <v>915</v>
      </c>
      <c r="B916" s="2" t="s">
        <v>3266</v>
      </c>
      <c r="C916" s="6" t="n">
        <v>44873</v>
      </c>
      <c r="D916" s="1" t="n">
        <v>2022</v>
      </c>
      <c r="E916" s="2" t="s">
        <v>3267</v>
      </c>
      <c r="F916" s="6" t="n">
        <v>31981</v>
      </c>
      <c r="G916" s="1" t="n">
        <v>806</v>
      </c>
      <c r="H916" s="2" t="s">
        <v>3268</v>
      </c>
      <c r="I916" s="2" t="s">
        <v>927</v>
      </c>
      <c r="J916" s="2" t="s">
        <v>1757</v>
      </c>
      <c r="K916" s="2" t="s">
        <v>1754</v>
      </c>
      <c r="L916" s="2" t="s">
        <v>1750</v>
      </c>
      <c r="M916" s="6" t="n">
        <v>44872</v>
      </c>
      <c r="N916" s="2" t="s">
        <v>1890</v>
      </c>
      <c r="O916" s="2" t="s">
        <v>1749</v>
      </c>
    </row>
    <row r="917" customFormat="false" ht="18.7" hidden="false" customHeight="true" outlineLevel="0" collapsed="false">
      <c r="A917" s="1" t="n">
        <v>916</v>
      </c>
      <c r="B917" s="2" t="s">
        <v>3269</v>
      </c>
      <c r="C917" s="6" t="n">
        <v>44950</v>
      </c>
      <c r="D917" s="1" t="n">
        <v>2023</v>
      </c>
      <c r="E917" s="2" t="s">
        <v>3270</v>
      </c>
      <c r="F917" s="6" t="n">
        <v>33527</v>
      </c>
      <c r="G917" s="1" t="n">
        <v>808</v>
      </c>
      <c r="H917" s="2" t="s">
        <v>3271</v>
      </c>
      <c r="I917" s="2" t="s">
        <v>2195</v>
      </c>
      <c r="J917" s="2" t="s">
        <v>1757</v>
      </c>
      <c r="K917" s="2" t="s">
        <v>1787</v>
      </c>
      <c r="L917" s="2" t="s">
        <v>1788</v>
      </c>
      <c r="M917" s="6" t="n">
        <v>44788</v>
      </c>
      <c r="N917" s="2" t="s">
        <v>1775</v>
      </c>
      <c r="P917" s="2" t="s">
        <v>1797</v>
      </c>
    </row>
    <row r="918" customFormat="false" ht="18.7" hidden="false" customHeight="true" outlineLevel="0" collapsed="false">
      <c r="A918" s="1" t="n">
        <v>917</v>
      </c>
      <c r="B918" s="2" t="s">
        <v>1343</v>
      </c>
      <c r="C918" s="6" t="n">
        <v>45702</v>
      </c>
      <c r="D918" s="1" t="n">
        <v>2025</v>
      </c>
      <c r="E918" s="2" t="s">
        <v>1344</v>
      </c>
      <c r="F918" s="6" t="n">
        <v>25911</v>
      </c>
      <c r="G918" s="1" t="n">
        <v>814</v>
      </c>
      <c r="H918" s="2" t="s">
        <v>1347</v>
      </c>
      <c r="I918" s="2" t="s">
        <v>1222</v>
      </c>
      <c r="J918" s="2" t="s">
        <v>1823</v>
      </c>
      <c r="K918" s="2" t="s">
        <v>3272</v>
      </c>
      <c r="L918" s="2" t="s">
        <v>3273</v>
      </c>
      <c r="M918" s="6" t="n">
        <v>45702</v>
      </c>
      <c r="O918" s="2" t="s">
        <v>1749</v>
      </c>
      <c r="Q918" s="2" t="s">
        <v>1752</v>
      </c>
      <c r="R918" s="6" t="n">
        <v>45702</v>
      </c>
      <c r="S918" s="2" t="s">
        <v>1749</v>
      </c>
      <c r="T918" s="2" t="s">
        <v>1752</v>
      </c>
      <c r="U918" s="6" t="n">
        <v>45702</v>
      </c>
      <c r="V918" s="2" t="s">
        <v>1749</v>
      </c>
      <c r="W918" s="2" t="s">
        <v>2083</v>
      </c>
      <c r="X918" s="6" t="n">
        <v>45702</v>
      </c>
      <c r="Y918" s="2" t="s">
        <v>1749</v>
      </c>
    </row>
    <row r="919" customFormat="false" ht="18.7" hidden="false" customHeight="true" outlineLevel="0" collapsed="false">
      <c r="A919" s="1" t="n">
        <v>918</v>
      </c>
      <c r="B919" s="2" t="s">
        <v>1193</v>
      </c>
      <c r="C919" s="6" t="n">
        <v>45421</v>
      </c>
      <c r="D919" s="1" t="n">
        <v>2024</v>
      </c>
      <c r="E919" s="2" t="s">
        <v>1194</v>
      </c>
      <c r="F919" s="6" t="n">
        <v>26633</v>
      </c>
      <c r="G919" s="1" t="n">
        <v>815</v>
      </c>
      <c r="H919" s="2" t="s">
        <v>1199</v>
      </c>
      <c r="I919" s="2" t="s">
        <v>1020</v>
      </c>
      <c r="J919" s="2" t="s">
        <v>1823</v>
      </c>
      <c r="K919" s="2" t="s">
        <v>3274</v>
      </c>
      <c r="L919" s="2" t="s">
        <v>2678</v>
      </c>
      <c r="M919" s="6" t="n">
        <v>45419</v>
      </c>
      <c r="O919" s="2" t="s">
        <v>1749</v>
      </c>
      <c r="Q919" s="2" t="s">
        <v>3275</v>
      </c>
      <c r="R919" s="6" t="n">
        <v>45419</v>
      </c>
      <c r="S919" s="2" t="s">
        <v>1749</v>
      </c>
      <c r="T919" s="2" t="s">
        <v>1750</v>
      </c>
      <c r="U919" s="6" t="n">
        <v>45419</v>
      </c>
      <c r="V919" s="2" t="s">
        <v>1749</v>
      </c>
      <c r="W919" s="2" t="s">
        <v>2227</v>
      </c>
      <c r="X919" s="6" t="n">
        <v>45419</v>
      </c>
      <c r="Y919" s="2" t="s">
        <v>1784</v>
      </c>
    </row>
    <row r="920" customFormat="false" ht="18.7" hidden="false" customHeight="true" outlineLevel="0" collapsed="false">
      <c r="A920" s="1" t="n">
        <v>919</v>
      </c>
      <c r="B920" s="2" t="s">
        <v>3276</v>
      </c>
      <c r="C920" s="6" t="n">
        <v>44433</v>
      </c>
      <c r="D920" s="1" t="n">
        <v>2021</v>
      </c>
      <c r="E920" s="2" t="s">
        <v>3277</v>
      </c>
      <c r="F920" s="6" t="n">
        <v>31693</v>
      </c>
      <c r="G920" s="1" t="n">
        <v>817</v>
      </c>
      <c r="H920" s="2" t="s">
        <v>3278</v>
      </c>
      <c r="I920" s="2" t="s">
        <v>927</v>
      </c>
      <c r="J920" s="2" t="s">
        <v>1757</v>
      </c>
      <c r="K920" s="2" t="s">
        <v>1767</v>
      </c>
      <c r="L920" s="2" t="s">
        <v>1768</v>
      </c>
      <c r="M920" s="6" t="n">
        <v>44431</v>
      </c>
      <c r="N920" s="2" t="s">
        <v>1775</v>
      </c>
      <c r="P920" s="2" t="s">
        <v>2023</v>
      </c>
      <c r="Q920" s="2" t="s">
        <v>1837</v>
      </c>
      <c r="R920" s="6" t="n">
        <v>44431</v>
      </c>
      <c r="S920" s="2" t="s">
        <v>1784</v>
      </c>
    </row>
    <row r="921" customFormat="false" ht="18.7" hidden="false" customHeight="true" outlineLevel="0" collapsed="false">
      <c r="A921" s="1" t="n">
        <v>920</v>
      </c>
      <c r="B921" s="2" t="s">
        <v>3279</v>
      </c>
      <c r="C921" s="6" t="n">
        <v>44760</v>
      </c>
      <c r="D921" s="1" t="n">
        <v>2022</v>
      </c>
      <c r="E921" s="2" t="s">
        <v>3280</v>
      </c>
      <c r="F921" s="6" t="n">
        <v>26886</v>
      </c>
      <c r="G921" s="1" t="n">
        <v>821</v>
      </c>
      <c r="H921" s="2" t="s">
        <v>3281</v>
      </c>
      <c r="I921" s="2" t="s">
        <v>927</v>
      </c>
      <c r="J921" s="2" t="s">
        <v>1757</v>
      </c>
      <c r="K921" s="2" t="s">
        <v>1754</v>
      </c>
      <c r="L921" s="2" t="s">
        <v>1750</v>
      </c>
      <c r="M921" s="6" t="n">
        <v>44545</v>
      </c>
      <c r="N921" s="2" t="s">
        <v>1890</v>
      </c>
      <c r="O921" s="2" t="s">
        <v>1749</v>
      </c>
    </row>
    <row r="922" customFormat="false" ht="18.7" hidden="false" customHeight="true" outlineLevel="0" collapsed="false">
      <c r="A922" s="1" t="n">
        <v>921</v>
      </c>
      <c r="B922" s="2" t="s">
        <v>3282</v>
      </c>
      <c r="C922" s="6" t="n">
        <v>45138</v>
      </c>
      <c r="D922" s="1" t="n">
        <v>2023</v>
      </c>
      <c r="E922" s="2" t="s">
        <v>3283</v>
      </c>
      <c r="F922" s="6" t="n">
        <v>32250</v>
      </c>
      <c r="G922" s="1" t="n">
        <v>822</v>
      </c>
      <c r="H922" s="2" t="s">
        <v>3284</v>
      </c>
      <c r="I922" s="2" t="s">
        <v>2195</v>
      </c>
      <c r="J922" s="2" t="s">
        <v>1757</v>
      </c>
      <c r="K922" s="2" t="s">
        <v>2082</v>
      </c>
      <c r="L922" s="2" t="s">
        <v>2083</v>
      </c>
      <c r="M922" s="6" t="n">
        <v>45135</v>
      </c>
      <c r="N922" s="2" t="s">
        <v>1758</v>
      </c>
      <c r="O922" s="2" t="s">
        <v>1749</v>
      </c>
      <c r="Q922" s="2" t="s">
        <v>3285</v>
      </c>
      <c r="R922" s="6" t="n">
        <v>45135</v>
      </c>
      <c r="T922" s="2" t="s">
        <v>1750</v>
      </c>
      <c r="U922" s="6" t="n">
        <v>45135</v>
      </c>
      <c r="V922" s="2" t="s">
        <v>1749</v>
      </c>
    </row>
    <row r="923" customFormat="false" ht="18.7" hidden="false" customHeight="true" outlineLevel="0" collapsed="false">
      <c r="A923" s="1" t="n">
        <v>922</v>
      </c>
      <c r="B923" s="2" t="s">
        <v>3286</v>
      </c>
      <c r="C923" s="6" t="n">
        <v>44839</v>
      </c>
      <c r="D923" s="1" t="n">
        <v>2022</v>
      </c>
      <c r="E923" s="2" t="s">
        <v>3287</v>
      </c>
      <c r="F923" s="6" t="n">
        <v>37307</v>
      </c>
      <c r="G923" s="1" t="n">
        <v>823</v>
      </c>
      <c r="H923" s="2" t="s">
        <v>3288</v>
      </c>
      <c r="I923" s="2" t="s">
        <v>950</v>
      </c>
      <c r="J923" s="2" t="s">
        <v>1850</v>
      </c>
      <c r="K923" s="2" t="s">
        <v>1805</v>
      </c>
      <c r="L923" s="2" t="s">
        <v>1806</v>
      </c>
      <c r="M923" s="6" t="n">
        <v>44788</v>
      </c>
      <c r="N923" s="2" t="s">
        <v>1906</v>
      </c>
      <c r="O923" s="2" t="s">
        <v>1749</v>
      </c>
    </row>
    <row r="924" customFormat="false" ht="18.7" hidden="false" customHeight="true" outlineLevel="0" collapsed="false">
      <c r="A924" s="1" t="n">
        <v>923</v>
      </c>
      <c r="B924" s="2" t="s">
        <v>3289</v>
      </c>
      <c r="C924" s="6" t="n">
        <v>45138</v>
      </c>
      <c r="D924" s="1" t="n">
        <v>2023</v>
      </c>
      <c r="E924" s="2" t="s">
        <v>3290</v>
      </c>
      <c r="F924" s="6" t="n">
        <v>33653</v>
      </c>
      <c r="G924" s="1" t="n">
        <v>827</v>
      </c>
      <c r="H924" s="2" t="s">
        <v>3291</v>
      </c>
      <c r="I924" s="2" t="s">
        <v>2195</v>
      </c>
      <c r="J924" s="2" t="s">
        <v>1746</v>
      </c>
      <c r="K924" s="2" t="s">
        <v>1979</v>
      </c>
      <c r="L924" s="2" t="s">
        <v>1980</v>
      </c>
      <c r="M924" s="6" t="n">
        <v>45136</v>
      </c>
      <c r="N924" s="2" t="s">
        <v>1775</v>
      </c>
      <c r="P924" s="2" t="s">
        <v>1776</v>
      </c>
    </row>
    <row r="925" customFormat="false" ht="18.7" hidden="false" customHeight="true" outlineLevel="0" collapsed="false">
      <c r="A925" s="1" t="n">
        <v>924</v>
      </c>
      <c r="B925" s="2" t="s">
        <v>3292</v>
      </c>
      <c r="C925" s="6" t="n">
        <v>45702</v>
      </c>
      <c r="D925" s="1" t="n">
        <v>2025</v>
      </c>
      <c r="E925" s="2" t="s">
        <v>3293</v>
      </c>
      <c r="F925" s="6" t="n">
        <v>37383</v>
      </c>
      <c r="G925" s="1" t="n">
        <v>834</v>
      </c>
      <c r="H925" s="2" t="s">
        <v>3294</v>
      </c>
      <c r="I925" s="2" t="s">
        <v>950</v>
      </c>
      <c r="J925" s="2" t="s">
        <v>1850</v>
      </c>
      <c r="K925" s="2" t="s">
        <v>1773</v>
      </c>
      <c r="L925" s="2" t="s">
        <v>1774</v>
      </c>
      <c r="M925" s="6" t="n">
        <v>45701</v>
      </c>
      <c r="N925" s="2" t="s">
        <v>1906</v>
      </c>
      <c r="O925" s="2" t="s">
        <v>1749</v>
      </c>
      <c r="Q925" s="2" t="s">
        <v>2758</v>
      </c>
      <c r="R925" s="6" t="n">
        <v>45701</v>
      </c>
      <c r="S925" s="2" t="s">
        <v>1784</v>
      </c>
    </row>
    <row r="926" customFormat="false" ht="18.7" hidden="false" customHeight="true" outlineLevel="0" collapsed="false">
      <c r="A926" s="1" t="n">
        <v>925</v>
      </c>
      <c r="B926" s="2" t="s">
        <v>1423</v>
      </c>
      <c r="C926" s="6" t="n">
        <v>45765</v>
      </c>
      <c r="D926" s="1" t="n">
        <v>2025</v>
      </c>
      <c r="E926" s="2" t="s">
        <v>1424</v>
      </c>
      <c r="F926" s="6" t="n">
        <v>27032</v>
      </c>
      <c r="G926" s="1" t="n">
        <v>835</v>
      </c>
      <c r="H926" s="2" t="s">
        <v>1424</v>
      </c>
      <c r="I926" s="2" t="s">
        <v>1148</v>
      </c>
      <c r="J926" s="2" t="s">
        <v>1823</v>
      </c>
      <c r="K926" s="2" t="s">
        <v>1920</v>
      </c>
      <c r="L926" s="2" t="s">
        <v>1921</v>
      </c>
      <c r="M926" s="6" t="n">
        <v>45764</v>
      </c>
      <c r="O926" s="2" t="s">
        <v>1749</v>
      </c>
      <c r="Q926" s="2" t="s">
        <v>1970</v>
      </c>
      <c r="R926" s="6" t="n">
        <v>45764</v>
      </c>
      <c r="S926" s="2" t="s">
        <v>1749</v>
      </c>
    </row>
    <row r="927" customFormat="false" ht="18.7" hidden="false" customHeight="true" outlineLevel="0" collapsed="false">
      <c r="A927" s="1" t="n">
        <v>926</v>
      </c>
      <c r="B927" s="2" t="s">
        <v>3295</v>
      </c>
      <c r="C927" s="6" t="n">
        <v>45440</v>
      </c>
      <c r="D927" s="1" t="n">
        <v>2024</v>
      </c>
      <c r="E927" s="2" t="s">
        <v>3296</v>
      </c>
      <c r="F927" s="6" t="n">
        <v>32112</v>
      </c>
      <c r="G927" s="1" t="n">
        <v>837</v>
      </c>
      <c r="H927" s="2" t="s">
        <v>3297</v>
      </c>
      <c r="I927" s="2" t="s">
        <v>1222</v>
      </c>
      <c r="J927" s="2" t="s">
        <v>1746</v>
      </c>
      <c r="K927" s="2" t="s">
        <v>1759</v>
      </c>
      <c r="L927" s="2" t="s">
        <v>1750</v>
      </c>
      <c r="M927" s="6" t="n">
        <v>45262</v>
      </c>
      <c r="O927" s="2" t="s">
        <v>1749</v>
      </c>
      <c r="Q927" s="2" t="s">
        <v>1750</v>
      </c>
      <c r="R927" s="6" t="n">
        <v>45262</v>
      </c>
      <c r="S927" s="2" t="s">
        <v>1749</v>
      </c>
    </row>
    <row r="928" customFormat="false" ht="18.7" hidden="false" customHeight="true" outlineLevel="0" collapsed="false">
      <c r="A928" s="1" t="n">
        <v>927</v>
      </c>
      <c r="B928" s="2" t="s">
        <v>3298</v>
      </c>
      <c r="C928" s="6" t="n">
        <v>45574</v>
      </c>
      <c r="D928" s="1" t="n">
        <v>2024</v>
      </c>
      <c r="E928" s="2" t="s">
        <v>3299</v>
      </c>
      <c r="F928" s="6" t="n">
        <v>33738</v>
      </c>
      <c r="G928" s="1" t="n">
        <v>839</v>
      </c>
      <c r="H928" s="2" t="s">
        <v>3299</v>
      </c>
      <c r="I928" s="2" t="s">
        <v>1196</v>
      </c>
      <c r="J928" s="2" t="s">
        <v>1757</v>
      </c>
      <c r="K928" s="2" t="s">
        <v>1920</v>
      </c>
      <c r="L928" s="2" t="s">
        <v>1921</v>
      </c>
      <c r="M928" s="6" t="n">
        <v>45572</v>
      </c>
      <c r="N928" s="2" t="s">
        <v>1758</v>
      </c>
      <c r="O928" s="2" t="s">
        <v>1749</v>
      </c>
      <c r="Q928" s="2" t="s">
        <v>1970</v>
      </c>
      <c r="R928" s="6" t="n">
        <v>45572</v>
      </c>
      <c r="S928" s="2" t="s">
        <v>1749</v>
      </c>
    </row>
    <row r="929" customFormat="false" ht="18.7" hidden="false" customHeight="true" outlineLevel="0" collapsed="false">
      <c r="A929" s="1" t="n">
        <v>928</v>
      </c>
      <c r="B929" s="2" t="s">
        <v>1685</v>
      </c>
      <c r="C929" s="6" t="n">
        <v>45579</v>
      </c>
      <c r="D929" s="1" t="n">
        <v>2024</v>
      </c>
      <c r="E929" s="2" t="s">
        <v>1686</v>
      </c>
      <c r="F929" s="6" t="n">
        <v>34252</v>
      </c>
      <c r="G929" s="1" t="n">
        <v>844</v>
      </c>
      <c r="H929" s="2" t="s">
        <v>1688</v>
      </c>
      <c r="I929" s="2" t="s">
        <v>917</v>
      </c>
      <c r="J929" s="2" t="s">
        <v>1823</v>
      </c>
      <c r="K929" s="2" t="s">
        <v>2963</v>
      </c>
      <c r="L929" s="2" t="s">
        <v>2236</v>
      </c>
      <c r="M929" s="6" t="n">
        <v>45540</v>
      </c>
      <c r="O929" s="2" t="s">
        <v>1749</v>
      </c>
      <c r="Q929" s="2" t="s">
        <v>2235</v>
      </c>
      <c r="R929" s="6" t="n">
        <v>45540</v>
      </c>
      <c r="S929" s="2" t="s">
        <v>1749</v>
      </c>
    </row>
    <row r="930" customFormat="false" ht="18.7" hidden="false" customHeight="true" outlineLevel="0" collapsed="false">
      <c r="A930" s="1" t="n">
        <v>929</v>
      </c>
      <c r="B930" s="2" t="s">
        <v>1572</v>
      </c>
      <c r="C930" s="6" t="n">
        <v>45534</v>
      </c>
      <c r="D930" s="1" t="n">
        <v>2024</v>
      </c>
      <c r="E930" s="2" t="s">
        <v>1573</v>
      </c>
      <c r="F930" s="6" t="n">
        <v>31566</v>
      </c>
      <c r="G930" s="1" t="n">
        <v>847</v>
      </c>
      <c r="H930" s="2" t="s">
        <v>1575</v>
      </c>
      <c r="I930" s="2" t="s">
        <v>939</v>
      </c>
      <c r="J930" s="2" t="s">
        <v>1823</v>
      </c>
      <c r="K930" s="2" t="s">
        <v>3300</v>
      </c>
      <c r="L930" s="2" t="s">
        <v>3301</v>
      </c>
      <c r="M930" s="6" t="n">
        <v>42614</v>
      </c>
      <c r="O930" s="2" t="s">
        <v>1749</v>
      </c>
    </row>
    <row r="931" customFormat="false" ht="18.7" hidden="false" customHeight="true" outlineLevel="0" collapsed="false">
      <c r="A931" s="1" t="n">
        <v>930</v>
      </c>
      <c r="B931" s="2" t="s">
        <v>3302</v>
      </c>
      <c r="C931" s="6" t="n">
        <v>44893</v>
      </c>
      <c r="D931" s="1" t="n">
        <v>2022</v>
      </c>
      <c r="E931" s="2" t="s">
        <v>3303</v>
      </c>
      <c r="F931" s="6" t="n">
        <v>37100</v>
      </c>
      <c r="G931" s="1" t="n">
        <v>850</v>
      </c>
      <c r="H931" s="2" t="s">
        <v>3304</v>
      </c>
      <c r="I931" s="2" t="s">
        <v>927</v>
      </c>
      <c r="J931" s="2" t="s">
        <v>1850</v>
      </c>
      <c r="K931" s="2" t="s">
        <v>3305</v>
      </c>
      <c r="L931" s="2" t="s">
        <v>2522</v>
      </c>
      <c r="M931" s="6" t="n">
        <v>44661</v>
      </c>
      <c r="N931" s="2" t="s">
        <v>1906</v>
      </c>
      <c r="O931" s="2" t="s">
        <v>1749</v>
      </c>
    </row>
    <row r="932" customFormat="false" ht="18.7" hidden="false" customHeight="true" outlineLevel="0" collapsed="false">
      <c r="A932" s="1" t="n">
        <v>931</v>
      </c>
      <c r="B932" s="2" t="s">
        <v>1560</v>
      </c>
      <c r="C932" s="6" t="n">
        <v>45747</v>
      </c>
      <c r="D932" s="1" t="n">
        <v>2025</v>
      </c>
      <c r="E932" s="2" t="s">
        <v>1561</v>
      </c>
      <c r="F932" s="6" t="n">
        <v>36401</v>
      </c>
      <c r="G932" s="1" t="n">
        <v>856</v>
      </c>
      <c r="H932" s="2" t="s">
        <v>1563</v>
      </c>
      <c r="J932" s="2" t="s">
        <v>1823</v>
      </c>
      <c r="K932" s="2" t="s">
        <v>1860</v>
      </c>
      <c r="L932" s="2" t="s">
        <v>1837</v>
      </c>
      <c r="M932" s="6" t="n">
        <v>45743</v>
      </c>
      <c r="O932" s="2" t="s">
        <v>1766</v>
      </c>
      <c r="Q932" s="2" t="s">
        <v>2581</v>
      </c>
      <c r="R932" s="6" t="n">
        <v>45743</v>
      </c>
      <c r="S932" s="2" t="s">
        <v>1766</v>
      </c>
    </row>
    <row r="933" customFormat="false" ht="18.7" hidden="false" customHeight="true" outlineLevel="0" collapsed="false">
      <c r="A933" s="1" t="n">
        <v>932</v>
      </c>
      <c r="B933" s="2" t="s">
        <v>3306</v>
      </c>
      <c r="C933" s="6" t="n">
        <v>45602</v>
      </c>
      <c r="D933" s="1" t="n">
        <v>2024</v>
      </c>
      <c r="E933" s="2" t="s">
        <v>3307</v>
      </c>
      <c r="F933" s="6" t="n">
        <v>28626</v>
      </c>
      <c r="G933" s="1" t="n">
        <v>858</v>
      </c>
      <c r="H933" s="2" t="s">
        <v>3308</v>
      </c>
      <c r="I933" s="2" t="s">
        <v>927</v>
      </c>
      <c r="J933" s="2" t="s">
        <v>1746</v>
      </c>
      <c r="K933" s="2" t="s">
        <v>1754</v>
      </c>
      <c r="L933" s="2" t="s">
        <v>1750</v>
      </c>
      <c r="M933" s="6" t="n">
        <v>44997</v>
      </c>
      <c r="N933" s="2" t="s">
        <v>1775</v>
      </c>
      <c r="P933" s="2" t="s">
        <v>1776</v>
      </c>
    </row>
    <row r="934" customFormat="false" ht="18.7" hidden="false" customHeight="true" outlineLevel="0" collapsed="false">
      <c r="A934" s="1" t="n">
        <v>933</v>
      </c>
      <c r="B934" s="2" t="s">
        <v>3309</v>
      </c>
      <c r="C934" s="6" t="n">
        <v>44844</v>
      </c>
      <c r="D934" s="1" t="n">
        <v>2022</v>
      </c>
      <c r="E934" s="2" t="s">
        <v>3310</v>
      </c>
      <c r="F934" s="6" t="n">
        <v>34036</v>
      </c>
      <c r="G934" s="1" t="n">
        <v>863</v>
      </c>
      <c r="H934" s="2" t="s">
        <v>3311</v>
      </c>
      <c r="I934" s="2" t="s">
        <v>904</v>
      </c>
      <c r="J934" s="2" t="s">
        <v>1823</v>
      </c>
      <c r="K934" s="2" t="s">
        <v>2365</v>
      </c>
      <c r="L934" s="2" t="n">
        <v>609.59</v>
      </c>
      <c r="M934" s="6" t="n">
        <v>44841</v>
      </c>
      <c r="O934" s="2" t="s">
        <v>1749</v>
      </c>
      <c r="Q934" s="2" t="s">
        <v>1779</v>
      </c>
      <c r="R934" s="6" t="n">
        <v>44841</v>
      </c>
      <c r="S934" s="2" t="s">
        <v>1784</v>
      </c>
    </row>
    <row r="935" customFormat="false" ht="18.7" hidden="false" customHeight="true" outlineLevel="0" collapsed="false">
      <c r="A935" s="1" t="n">
        <v>934</v>
      </c>
      <c r="B935" s="2" t="s">
        <v>3312</v>
      </c>
      <c r="C935" s="6" t="n">
        <v>45125</v>
      </c>
      <c r="D935" s="1" t="n">
        <v>2023</v>
      </c>
      <c r="E935" s="2" t="s">
        <v>3313</v>
      </c>
      <c r="F935" s="6" t="n">
        <v>31452</v>
      </c>
      <c r="G935" s="1" t="n">
        <v>865</v>
      </c>
      <c r="H935" s="2" t="s">
        <v>3314</v>
      </c>
      <c r="I935" s="2" t="s">
        <v>1944</v>
      </c>
      <c r="J935" s="2" t="s">
        <v>1757</v>
      </c>
      <c r="K935" s="2" t="s">
        <v>1754</v>
      </c>
      <c r="L935" s="2" t="s">
        <v>1750</v>
      </c>
      <c r="M935" s="6" t="n">
        <v>45027</v>
      </c>
      <c r="N935" s="2" t="s">
        <v>1890</v>
      </c>
      <c r="O935" s="2" t="s">
        <v>1749</v>
      </c>
    </row>
    <row r="936" customFormat="false" ht="18.7" hidden="false" customHeight="true" outlineLevel="0" collapsed="false">
      <c r="A936" s="1" t="n">
        <v>935</v>
      </c>
      <c r="B936" s="2" t="s">
        <v>1613</v>
      </c>
      <c r="C936" s="6" t="n">
        <v>45720</v>
      </c>
      <c r="D936" s="1" t="n">
        <v>2025</v>
      </c>
      <c r="E936" s="2" t="s">
        <v>1614</v>
      </c>
      <c r="F936" s="6" t="n">
        <v>30083</v>
      </c>
      <c r="G936" s="1" t="n">
        <v>867</v>
      </c>
      <c r="H936" s="2" t="s">
        <v>1616</v>
      </c>
      <c r="I936" s="2" t="s">
        <v>1848</v>
      </c>
      <c r="J936" s="2" t="s">
        <v>1823</v>
      </c>
      <c r="K936" s="2" t="s">
        <v>1920</v>
      </c>
      <c r="L936" s="2" t="s">
        <v>1921</v>
      </c>
      <c r="M936" s="6" t="n">
        <v>45717</v>
      </c>
      <c r="O936" s="2" t="s">
        <v>1749</v>
      </c>
      <c r="Q936" s="2" t="s">
        <v>2631</v>
      </c>
      <c r="R936" s="6" t="n">
        <v>45717</v>
      </c>
      <c r="S936" s="2" t="s">
        <v>1749</v>
      </c>
    </row>
    <row r="937" customFormat="false" ht="18.7" hidden="false" customHeight="true" outlineLevel="0" collapsed="false">
      <c r="A937" s="1" t="n">
        <v>936</v>
      </c>
      <c r="B937" s="2" t="s">
        <v>1523</v>
      </c>
      <c r="C937" s="6" t="n">
        <v>45579</v>
      </c>
      <c r="D937" s="1" t="n">
        <v>2024</v>
      </c>
      <c r="E937" s="2" t="s">
        <v>1524</v>
      </c>
      <c r="F937" s="6" t="n">
        <v>35315</v>
      </c>
      <c r="G937" s="1" t="n">
        <v>871</v>
      </c>
      <c r="H937" s="2" t="s">
        <v>1526</v>
      </c>
      <c r="I937" s="2" t="s">
        <v>917</v>
      </c>
      <c r="J937" s="2" t="s">
        <v>1823</v>
      </c>
      <c r="K937" s="2" t="s">
        <v>2082</v>
      </c>
      <c r="L937" s="2" t="s">
        <v>2083</v>
      </c>
      <c r="M937" s="6" t="n">
        <v>45576</v>
      </c>
      <c r="O937" s="2" t="s">
        <v>1749</v>
      </c>
    </row>
    <row r="938" customFormat="false" ht="18.7" hidden="false" customHeight="true" outlineLevel="0" collapsed="false">
      <c r="A938" s="1" t="n">
        <v>937</v>
      </c>
      <c r="B938" s="2" t="s">
        <v>1187</v>
      </c>
      <c r="C938" s="6" t="n">
        <v>44721</v>
      </c>
      <c r="D938" s="1" t="n">
        <v>2022</v>
      </c>
      <c r="E938" s="2" t="s">
        <v>1188</v>
      </c>
      <c r="F938" s="6" t="n">
        <v>34038</v>
      </c>
      <c r="G938" s="1" t="n">
        <v>873</v>
      </c>
      <c r="H938" s="2" t="s">
        <v>1192</v>
      </c>
      <c r="I938" s="2" t="s">
        <v>927</v>
      </c>
      <c r="J938" s="2" t="s">
        <v>1850</v>
      </c>
      <c r="K938" s="2" t="s">
        <v>1754</v>
      </c>
      <c r="L938" s="2" t="s">
        <v>1750</v>
      </c>
      <c r="M938" s="6" t="n">
        <v>44236</v>
      </c>
      <c r="N938" s="2" t="s">
        <v>1906</v>
      </c>
      <c r="O938" s="2" t="s">
        <v>1749</v>
      </c>
    </row>
    <row r="939" customFormat="false" ht="18.7" hidden="false" customHeight="true" outlineLevel="0" collapsed="false">
      <c r="A939" s="1" t="n">
        <v>938</v>
      </c>
      <c r="B939" s="2" t="s">
        <v>3315</v>
      </c>
      <c r="C939" s="6" t="n">
        <v>44873</v>
      </c>
      <c r="D939" s="1" t="n">
        <v>2022</v>
      </c>
      <c r="E939" s="2" t="s">
        <v>3316</v>
      </c>
      <c r="F939" s="6" t="n">
        <v>28622</v>
      </c>
      <c r="G939" s="1" t="n">
        <v>882</v>
      </c>
      <c r="H939" s="2" t="s">
        <v>3317</v>
      </c>
      <c r="I939" s="2" t="s">
        <v>927</v>
      </c>
      <c r="J939" s="2" t="s">
        <v>1850</v>
      </c>
      <c r="K939" s="2" t="s">
        <v>1747</v>
      </c>
      <c r="L939" s="2" t="s">
        <v>1748</v>
      </c>
      <c r="M939" s="6" t="n">
        <v>44870</v>
      </c>
      <c r="N939" s="2" t="s">
        <v>1775</v>
      </c>
      <c r="P939" s="2" t="s">
        <v>1776</v>
      </c>
      <c r="Q939" s="2" t="s">
        <v>3225</v>
      </c>
      <c r="R939" s="6" t="n">
        <v>44870</v>
      </c>
      <c r="S939" s="2" t="s">
        <v>1784</v>
      </c>
      <c r="T939" s="2" t="s">
        <v>2131</v>
      </c>
      <c r="U939" s="6" t="n">
        <v>44870</v>
      </c>
      <c r="V939" s="2" t="s">
        <v>1784</v>
      </c>
    </row>
    <row r="940" customFormat="false" ht="18.7" hidden="false" customHeight="true" outlineLevel="0" collapsed="false">
      <c r="A940" s="1" t="n">
        <v>939</v>
      </c>
      <c r="B940" s="2" t="s">
        <v>3318</v>
      </c>
      <c r="C940" s="6" t="n">
        <v>45579</v>
      </c>
      <c r="D940" s="1" t="n">
        <v>2024</v>
      </c>
      <c r="E940" s="2" t="s">
        <v>3319</v>
      </c>
      <c r="F940" s="6" t="n">
        <v>36809</v>
      </c>
      <c r="G940" s="1" t="n">
        <v>883</v>
      </c>
      <c r="H940" s="2" t="s">
        <v>3320</v>
      </c>
      <c r="J940" s="2" t="s">
        <v>1757</v>
      </c>
      <c r="K940" s="2" t="s">
        <v>3321</v>
      </c>
      <c r="L940" s="2" t="n">
        <v>629.14</v>
      </c>
      <c r="M940" s="6" t="n">
        <v>45578</v>
      </c>
      <c r="N940" s="2" t="s">
        <v>3322</v>
      </c>
      <c r="O940" s="2" t="s">
        <v>1749</v>
      </c>
    </row>
    <row r="941" customFormat="false" ht="18.7" hidden="false" customHeight="true" outlineLevel="0" collapsed="false">
      <c r="A941" s="1" t="n">
        <v>940</v>
      </c>
      <c r="B941" s="2" t="s">
        <v>1353</v>
      </c>
      <c r="C941" s="6" t="n">
        <v>45209</v>
      </c>
      <c r="D941" s="1" t="n">
        <v>2023</v>
      </c>
      <c r="E941" s="2" t="s">
        <v>1354</v>
      </c>
      <c r="F941" s="6" t="n">
        <v>19970</v>
      </c>
      <c r="G941" s="1" t="n">
        <v>886</v>
      </c>
      <c r="H941" s="2" t="s">
        <v>1356</v>
      </c>
      <c r="I941" s="2" t="s">
        <v>927</v>
      </c>
      <c r="J941" s="2" t="s">
        <v>1850</v>
      </c>
      <c r="K941" s="2" t="s">
        <v>1999</v>
      </c>
      <c r="L941" s="2" t="s">
        <v>2000</v>
      </c>
      <c r="M941" s="6" t="n">
        <v>45206</v>
      </c>
      <c r="N941" s="2" t="s">
        <v>1775</v>
      </c>
      <c r="P941" s="2" t="s">
        <v>1904</v>
      </c>
    </row>
    <row r="942" customFormat="false" ht="18.7" hidden="false" customHeight="true" outlineLevel="0" collapsed="false">
      <c r="A942" s="1" t="n">
        <v>941</v>
      </c>
      <c r="B942" s="2" t="s">
        <v>3323</v>
      </c>
      <c r="C942" s="6" t="n">
        <v>44817</v>
      </c>
      <c r="D942" s="1" t="n">
        <v>2022</v>
      </c>
      <c r="E942" s="2" t="s">
        <v>3324</v>
      </c>
      <c r="F942" s="6" t="n">
        <v>32515</v>
      </c>
      <c r="G942" s="1" t="n">
        <v>889</v>
      </c>
      <c r="H942" s="2" t="s">
        <v>3324</v>
      </c>
      <c r="I942" s="2" t="s">
        <v>1100</v>
      </c>
      <c r="J942" s="2" t="s">
        <v>1757</v>
      </c>
      <c r="K942" s="2" t="s">
        <v>1969</v>
      </c>
      <c r="L942" s="2" t="s">
        <v>1970</v>
      </c>
      <c r="M942" s="6" t="n">
        <v>44816</v>
      </c>
      <c r="N942" s="2" t="s">
        <v>1758</v>
      </c>
      <c r="O942" s="2" t="s">
        <v>1749</v>
      </c>
    </row>
    <row r="943" customFormat="false" ht="18.7" hidden="false" customHeight="true" outlineLevel="0" collapsed="false">
      <c r="A943" s="1" t="n">
        <v>942</v>
      </c>
      <c r="B943" s="2" t="s">
        <v>3325</v>
      </c>
      <c r="C943" s="6" t="n">
        <v>45552</v>
      </c>
      <c r="D943" s="1" t="n">
        <v>2024</v>
      </c>
      <c r="E943" s="2" t="s">
        <v>3326</v>
      </c>
      <c r="F943" s="6" t="n">
        <v>23558</v>
      </c>
      <c r="G943" s="1" t="n">
        <v>890</v>
      </c>
      <c r="H943" s="2" t="s">
        <v>3327</v>
      </c>
      <c r="I943" s="2" t="s">
        <v>939</v>
      </c>
      <c r="J943" s="2" t="s">
        <v>1746</v>
      </c>
      <c r="K943" s="2" t="s">
        <v>1977</v>
      </c>
      <c r="L943" s="2" t="s">
        <v>1978</v>
      </c>
      <c r="M943" s="6" t="n">
        <v>45550</v>
      </c>
      <c r="N943" s="2" t="s">
        <v>1775</v>
      </c>
      <c r="P943" s="2" t="s">
        <v>1776</v>
      </c>
    </row>
    <row r="944" customFormat="false" ht="18.7" hidden="false" customHeight="true" outlineLevel="0" collapsed="false">
      <c r="A944" s="1" t="n">
        <v>943</v>
      </c>
      <c r="B944" s="2" t="s">
        <v>3328</v>
      </c>
      <c r="C944" s="6" t="n">
        <v>44704</v>
      </c>
      <c r="D944" s="1" t="n">
        <v>2022</v>
      </c>
      <c r="E944" s="2" t="s">
        <v>3329</v>
      </c>
      <c r="F944" s="6" t="n">
        <v>31965</v>
      </c>
      <c r="G944" s="1" t="n">
        <v>891</v>
      </c>
      <c r="H944" s="2" t="s">
        <v>3330</v>
      </c>
      <c r="I944" s="2" t="s">
        <v>1804</v>
      </c>
      <c r="J944" s="2" t="s">
        <v>1850</v>
      </c>
      <c r="K944" s="2" t="s">
        <v>1754</v>
      </c>
      <c r="L944" s="2" t="s">
        <v>1750</v>
      </c>
      <c r="M944" s="6" t="n">
        <v>44440</v>
      </c>
      <c r="N944" s="2" t="s">
        <v>1758</v>
      </c>
      <c r="O944" s="2" t="s">
        <v>1749</v>
      </c>
      <c r="Q944" s="2" t="s">
        <v>2566</v>
      </c>
      <c r="R944" s="6" t="n">
        <v>44440</v>
      </c>
    </row>
    <row r="945" customFormat="false" ht="18.7" hidden="false" customHeight="true" outlineLevel="0" collapsed="false">
      <c r="A945" s="1" t="n">
        <v>944</v>
      </c>
      <c r="B945" s="2" t="s">
        <v>3331</v>
      </c>
      <c r="C945" s="6" t="n">
        <v>45117</v>
      </c>
      <c r="D945" s="1" t="n">
        <v>2023</v>
      </c>
      <c r="E945" s="2" t="s">
        <v>3332</v>
      </c>
      <c r="F945" s="6" t="n">
        <v>33521</v>
      </c>
      <c r="G945" s="1" t="n">
        <v>893</v>
      </c>
      <c r="H945" s="2" t="s">
        <v>3333</v>
      </c>
      <c r="I945" s="2" t="s">
        <v>1030</v>
      </c>
      <c r="J945" s="2" t="s">
        <v>1746</v>
      </c>
      <c r="K945" s="2" t="s">
        <v>1778</v>
      </c>
      <c r="L945" s="2" t="s">
        <v>1779</v>
      </c>
      <c r="M945" s="6" t="n">
        <v>45010</v>
      </c>
      <c r="N945" s="2" t="s">
        <v>1775</v>
      </c>
      <c r="P945" s="2" t="s">
        <v>2023</v>
      </c>
    </row>
    <row r="946" customFormat="false" ht="18.7" hidden="false" customHeight="true" outlineLevel="0" collapsed="false">
      <c r="A946" s="1" t="n">
        <v>945</v>
      </c>
      <c r="B946" s="2" t="s">
        <v>1097</v>
      </c>
      <c r="C946" s="6" t="n">
        <v>45245</v>
      </c>
      <c r="D946" s="1" t="n">
        <v>2023</v>
      </c>
      <c r="E946" s="2" t="s">
        <v>1098</v>
      </c>
      <c r="F946" s="6" t="n">
        <v>35277</v>
      </c>
      <c r="G946" s="1" t="n">
        <v>897</v>
      </c>
      <c r="H946" s="2" t="s">
        <v>1102</v>
      </c>
      <c r="I946" s="2" t="s">
        <v>1100</v>
      </c>
      <c r="J946" s="2" t="s">
        <v>1823</v>
      </c>
      <c r="K946" s="2" t="s">
        <v>2206</v>
      </c>
      <c r="L946" s="2" t="s">
        <v>2207</v>
      </c>
      <c r="M946" s="6" t="n">
        <v>45131</v>
      </c>
      <c r="O946" s="2" t="s">
        <v>1749</v>
      </c>
      <c r="Q946" s="2" t="s">
        <v>1970</v>
      </c>
      <c r="R946" s="6" t="n">
        <v>45123</v>
      </c>
      <c r="S946" s="2" t="s">
        <v>1749</v>
      </c>
      <c r="T946" s="2" t="s">
        <v>2001</v>
      </c>
      <c r="U946" s="6" t="n">
        <v>45123</v>
      </c>
      <c r="V946" s="2" t="s">
        <v>1766</v>
      </c>
      <c r="W946" s="2" t="s">
        <v>2000</v>
      </c>
      <c r="X946" s="6" t="n">
        <v>45123</v>
      </c>
      <c r="Y946" s="2" t="s">
        <v>1766</v>
      </c>
    </row>
    <row r="947" customFormat="false" ht="18.7" hidden="false" customHeight="true" outlineLevel="0" collapsed="false">
      <c r="A947" s="1" t="n">
        <v>946</v>
      </c>
      <c r="B947" s="2" t="s">
        <v>3334</v>
      </c>
      <c r="C947" s="6" t="n">
        <v>45050</v>
      </c>
      <c r="D947" s="1" t="n">
        <v>2023</v>
      </c>
      <c r="E947" s="2" t="s">
        <v>3335</v>
      </c>
      <c r="F947" s="6" t="n">
        <v>31082</v>
      </c>
      <c r="G947" s="1" t="n">
        <v>900</v>
      </c>
      <c r="H947" s="2" t="s">
        <v>3336</v>
      </c>
      <c r="I947" s="2" t="s">
        <v>1030</v>
      </c>
      <c r="J947" s="2" t="s">
        <v>1850</v>
      </c>
      <c r="K947" s="2" t="s">
        <v>3337</v>
      </c>
      <c r="L947" s="2" t="s">
        <v>3338</v>
      </c>
      <c r="M947" s="6" t="n">
        <v>44980</v>
      </c>
      <c r="N947" s="2" t="s">
        <v>1775</v>
      </c>
      <c r="P947" s="2" t="s">
        <v>1797</v>
      </c>
    </row>
    <row r="948" customFormat="false" ht="18.7" hidden="false" customHeight="true" outlineLevel="0" collapsed="false">
      <c r="A948" s="1" t="n">
        <v>947</v>
      </c>
      <c r="B948" s="2" t="s">
        <v>1039</v>
      </c>
      <c r="C948" s="6" t="n">
        <v>45552</v>
      </c>
      <c r="D948" s="1" t="n">
        <v>2024</v>
      </c>
      <c r="E948" s="2" t="s">
        <v>1040</v>
      </c>
      <c r="F948" s="6" t="n">
        <v>35369</v>
      </c>
      <c r="G948" s="1" t="n">
        <v>906</v>
      </c>
      <c r="H948" s="2" t="s">
        <v>1043</v>
      </c>
      <c r="I948" s="2" t="s">
        <v>886</v>
      </c>
      <c r="J948" s="2" t="s">
        <v>1823</v>
      </c>
      <c r="K948" s="2" t="s">
        <v>2082</v>
      </c>
      <c r="L948" s="2" t="s">
        <v>2083</v>
      </c>
      <c r="M948" s="6" t="n">
        <v>45551</v>
      </c>
      <c r="O948" s="2" t="s">
        <v>1749</v>
      </c>
      <c r="Q948" s="2" t="s">
        <v>1750</v>
      </c>
      <c r="R948" s="6" t="n">
        <v>45551</v>
      </c>
      <c r="S948" s="2" t="s">
        <v>1749</v>
      </c>
    </row>
    <row r="949" customFormat="false" ht="18.7" hidden="false" customHeight="true" outlineLevel="0" collapsed="false">
      <c r="A949" s="1" t="n">
        <v>948</v>
      </c>
      <c r="B949" s="2" t="s">
        <v>3339</v>
      </c>
      <c r="C949" s="6" t="n">
        <v>44658</v>
      </c>
      <c r="D949" s="1" t="n">
        <v>2022</v>
      </c>
      <c r="E949" s="2" t="s">
        <v>3340</v>
      </c>
      <c r="F949" s="6" t="n">
        <v>34163</v>
      </c>
      <c r="G949" s="1" t="n">
        <v>911</v>
      </c>
      <c r="H949" s="2" t="s">
        <v>3340</v>
      </c>
      <c r="I949" s="2" t="s">
        <v>927</v>
      </c>
      <c r="J949" s="2" t="s">
        <v>1850</v>
      </c>
      <c r="K949" s="2" t="s">
        <v>1747</v>
      </c>
      <c r="L949" s="2" t="s">
        <v>1748</v>
      </c>
      <c r="M949" s="6" t="n">
        <v>44498</v>
      </c>
      <c r="N949" s="2" t="s">
        <v>1810</v>
      </c>
      <c r="O949" s="2" t="s">
        <v>1749</v>
      </c>
    </row>
    <row r="950" customFormat="false" ht="18.7" hidden="false" customHeight="true" outlineLevel="0" collapsed="false">
      <c r="A950" s="1" t="n">
        <v>949</v>
      </c>
      <c r="B950" s="2" t="s">
        <v>1467</v>
      </c>
      <c r="C950" s="6" t="n">
        <v>45818</v>
      </c>
      <c r="D950" s="1" t="n">
        <v>2025</v>
      </c>
      <c r="E950" s="2" t="s">
        <v>1468</v>
      </c>
      <c r="F950" s="6" t="n">
        <v>32113</v>
      </c>
      <c r="G950" s="1" t="n">
        <v>912</v>
      </c>
      <c r="H950" s="2" t="s">
        <v>1470</v>
      </c>
      <c r="J950" s="2" t="s">
        <v>1823</v>
      </c>
      <c r="K950" s="2" t="s">
        <v>3341</v>
      </c>
      <c r="L950" s="2" t="s">
        <v>1863</v>
      </c>
      <c r="M950" s="6" t="n">
        <v>45818</v>
      </c>
      <c r="O950" s="2" t="s">
        <v>1784</v>
      </c>
      <c r="Q950" s="2" t="s">
        <v>1864</v>
      </c>
      <c r="R950" s="6" t="n">
        <v>45818</v>
      </c>
      <c r="S950" s="2" t="s">
        <v>1766</v>
      </c>
    </row>
    <row r="951" customFormat="false" ht="18.7" hidden="false" customHeight="true" outlineLevel="0" collapsed="false">
      <c r="A951" s="1" t="n">
        <v>950</v>
      </c>
      <c r="B951" s="2" t="s">
        <v>3342</v>
      </c>
      <c r="C951" s="6" t="n">
        <v>44092</v>
      </c>
      <c r="D951" s="1" t="n">
        <v>2020</v>
      </c>
      <c r="E951" s="2" t="s">
        <v>3343</v>
      </c>
      <c r="F951" s="6" t="n">
        <v>34747</v>
      </c>
      <c r="G951" s="1" t="n">
        <v>913</v>
      </c>
      <c r="H951" s="2" t="s">
        <v>3344</v>
      </c>
      <c r="I951" s="2" t="s">
        <v>2058</v>
      </c>
      <c r="J951" s="2" t="s">
        <v>1757</v>
      </c>
      <c r="K951" s="2" t="s">
        <v>2082</v>
      </c>
      <c r="L951" s="2" t="s">
        <v>2083</v>
      </c>
      <c r="M951" s="6" t="n">
        <v>44090</v>
      </c>
      <c r="N951" s="2" t="s">
        <v>1775</v>
      </c>
      <c r="P951" s="2" t="s">
        <v>1776</v>
      </c>
    </row>
    <row r="952" customFormat="false" ht="18.7" hidden="false" customHeight="true" outlineLevel="0" collapsed="false">
      <c r="A952" s="1" t="n">
        <v>951</v>
      </c>
      <c r="B952" s="2" t="s">
        <v>3345</v>
      </c>
      <c r="C952" s="6" t="n">
        <v>44701</v>
      </c>
      <c r="D952" s="1" t="n">
        <v>2022</v>
      </c>
      <c r="E952" s="2" t="s">
        <v>3346</v>
      </c>
      <c r="F952" s="6" t="n">
        <v>34733</v>
      </c>
      <c r="G952" s="1" t="n">
        <v>915</v>
      </c>
      <c r="H952" s="2" t="s">
        <v>3346</v>
      </c>
      <c r="I952" s="2" t="s">
        <v>1222</v>
      </c>
      <c r="J952" s="2" t="s">
        <v>1757</v>
      </c>
      <c r="K952" s="2" t="s">
        <v>2221</v>
      </c>
      <c r="L952" s="2" t="s">
        <v>2222</v>
      </c>
      <c r="M952" s="6" t="n">
        <v>44658</v>
      </c>
      <c r="N952" s="2" t="s">
        <v>1890</v>
      </c>
      <c r="O952" s="2" t="s">
        <v>1749</v>
      </c>
    </row>
    <row r="953" customFormat="false" ht="18.7" hidden="false" customHeight="true" outlineLevel="0" collapsed="false">
      <c r="A953" s="1" t="n">
        <v>952</v>
      </c>
      <c r="B953" s="2" t="s">
        <v>3347</v>
      </c>
      <c r="C953" s="6" t="n">
        <v>45418</v>
      </c>
      <c r="D953" s="1" t="n">
        <v>2024</v>
      </c>
      <c r="E953" s="2" t="s">
        <v>3348</v>
      </c>
      <c r="F953" s="6" t="n">
        <v>31778</v>
      </c>
      <c r="G953" s="1" t="n">
        <v>918</v>
      </c>
      <c r="H953" s="2" t="s">
        <v>3349</v>
      </c>
      <c r="I953" s="2" t="s">
        <v>1454</v>
      </c>
      <c r="J953" s="2" t="s">
        <v>1850</v>
      </c>
      <c r="K953" s="2" t="s">
        <v>3075</v>
      </c>
      <c r="L953" s="2" t="s">
        <v>2822</v>
      </c>
      <c r="M953" s="6" t="n">
        <v>45415</v>
      </c>
      <c r="N953" s="2" t="s">
        <v>1775</v>
      </c>
      <c r="P953" s="2" t="s">
        <v>1776</v>
      </c>
      <c r="Q953" s="2" t="s">
        <v>2083</v>
      </c>
      <c r="R953" s="6" t="n">
        <v>45415</v>
      </c>
    </row>
    <row r="954" customFormat="false" ht="18.7" hidden="false" customHeight="true" outlineLevel="0" collapsed="false">
      <c r="A954" s="1" t="n">
        <v>953</v>
      </c>
      <c r="B954" s="2" t="s">
        <v>3350</v>
      </c>
      <c r="C954" s="6" t="n">
        <v>45555</v>
      </c>
      <c r="D954" s="1" t="n">
        <v>2024</v>
      </c>
      <c r="E954" s="2" t="s">
        <v>3351</v>
      </c>
      <c r="F954" s="6" t="n">
        <v>35093</v>
      </c>
      <c r="G954" s="1" t="n">
        <v>919</v>
      </c>
      <c r="H954" s="2" t="s">
        <v>3352</v>
      </c>
      <c r="I954" s="2" t="s">
        <v>1222</v>
      </c>
      <c r="J954" s="2" t="s">
        <v>1850</v>
      </c>
      <c r="K954" s="2" t="s">
        <v>1825</v>
      </c>
      <c r="L954" s="2" t="s">
        <v>1826</v>
      </c>
      <c r="M954" s="6" t="n">
        <v>45552</v>
      </c>
      <c r="N954" s="2" t="s">
        <v>1758</v>
      </c>
      <c r="O954" s="2" t="s">
        <v>1749</v>
      </c>
      <c r="Q954" s="2" t="s">
        <v>2969</v>
      </c>
      <c r="R954" s="6" t="n">
        <v>45552</v>
      </c>
    </row>
    <row r="955" customFormat="false" ht="18.7" hidden="false" customHeight="true" outlineLevel="0" collapsed="false">
      <c r="A955" s="1" t="n">
        <v>954</v>
      </c>
      <c r="B955" s="2" t="s">
        <v>3353</v>
      </c>
      <c r="C955" s="6" t="n">
        <v>44705</v>
      </c>
      <c r="D955" s="1" t="n">
        <v>2022</v>
      </c>
      <c r="E955" s="2" t="s">
        <v>3354</v>
      </c>
      <c r="F955" s="6" t="n">
        <v>28870</v>
      </c>
      <c r="G955" s="1" t="n">
        <v>922</v>
      </c>
      <c r="H955" s="2" t="s">
        <v>3355</v>
      </c>
      <c r="I955" s="2" t="s">
        <v>1222</v>
      </c>
      <c r="J955" s="2" t="s">
        <v>1850</v>
      </c>
      <c r="K955" s="2" t="s">
        <v>1754</v>
      </c>
      <c r="L955" s="2" t="s">
        <v>1750</v>
      </c>
      <c r="M955" s="6" t="n">
        <v>44509</v>
      </c>
      <c r="N955" s="2" t="s">
        <v>1775</v>
      </c>
      <c r="P955" s="2" t="s">
        <v>1797</v>
      </c>
      <c r="Q955" s="2" t="s">
        <v>2566</v>
      </c>
      <c r="R955" s="6" t="n">
        <v>44509</v>
      </c>
    </row>
    <row r="956" customFormat="false" ht="18.7" hidden="false" customHeight="true" outlineLevel="0" collapsed="false">
      <c r="A956" s="1" t="n">
        <v>955</v>
      </c>
      <c r="B956" s="2" t="s">
        <v>3356</v>
      </c>
      <c r="C956" s="6" t="n">
        <v>44904</v>
      </c>
      <c r="D956" s="1" t="n">
        <v>2022</v>
      </c>
      <c r="E956" s="2" t="s">
        <v>3357</v>
      </c>
      <c r="F956" s="6" t="n">
        <v>38188</v>
      </c>
      <c r="G956" s="1" t="n">
        <v>924</v>
      </c>
      <c r="H956" s="2" t="s">
        <v>3358</v>
      </c>
      <c r="I956" s="2" t="s">
        <v>979</v>
      </c>
      <c r="J956" s="2" t="s">
        <v>1850</v>
      </c>
      <c r="K956" s="2" t="s">
        <v>1969</v>
      </c>
      <c r="L956" s="2" t="s">
        <v>1970</v>
      </c>
      <c r="M956" s="6" t="n">
        <v>44902</v>
      </c>
      <c r="N956" s="2" t="s">
        <v>1758</v>
      </c>
      <c r="O956" s="2" t="s">
        <v>1749</v>
      </c>
      <c r="Q956" s="2" t="s">
        <v>1917</v>
      </c>
      <c r="R956" s="6" t="n">
        <v>44902</v>
      </c>
    </row>
    <row r="957" customFormat="false" ht="18.7" hidden="false" customHeight="true" outlineLevel="0" collapsed="false">
      <c r="A957" s="1" t="n">
        <v>956</v>
      </c>
      <c r="B957" s="2" t="s">
        <v>3359</v>
      </c>
      <c r="C957" s="6" t="n">
        <v>45442</v>
      </c>
      <c r="D957" s="1" t="n">
        <v>2024</v>
      </c>
      <c r="E957" s="2" t="s">
        <v>3360</v>
      </c>
      <c r="F957" s="6" t="n">
        <v>29433</v>
      </c>
      <c r="G957" s="1" t="n">
        <v>926</v>
      </c>
      <c r="H957" s="2" t="s">
        <v>3361</v>
      </c>
      <c r="I957" s="2" t="s">
        <v>964</v>
      </c>
      <c r="J957" s="2" t="s">
        <v>1746</v>
      </c>
      <c r="K957" s="2" t="s">
        <v>1778</v>
      </c>
      <c r="L957" s="2" t="s">
        <v>1779</v>
      </c>
      <c r="M957" s="6" t="n">
        <v>45233</v>
      </c>
      <c r="O957" s="2" t="s">
        <v>1749</v>
      </c>
    </row>
    <row r="958" customFormat="false" ht="18.7" hidden="false" customHeight="true" outlineLevel="0" collapsed="false">
      <c r="A958" s="1" t="n">
        <v>957</v>
      </c>
      <c r="B958" s="2" t="s">
        <v>3362</v>
      </c>
      <c r="C958" s="6" t="n">
        <v>44874</v>
      </c>
      <c r="D958" s="1" t="n">
        <v>2022</v>
      </c>
      <c r="E958" s="2" t="s">
        <v>3363</v>
      </c>
      <c r="F958" s="6" t="n">
        <v>31649</v>
      </c>
      <c r="G958" s="1" t="n">
        <v>929</v>
      </c>
      <c r="H958" s="2" t="s">
        <v>3364</v>
      </c>
      <c r="I958" s="2" t="s">
        <v>1025</v>
      </c>
      <c r="J958" s="2" t="s">
        <v>1850</v>
      </c>
      <c r="K958" s="2" t="s">
        <v>2787</v>
      </c>
      <c r="L958" s="2" t="s">
        <v>2788</v>
      </c>
      <c r="M958" s="6" t="n">
        <v>44853</v>
      </c>
      <c r="N958" s="2" t="s">
        <v>1758</v>
      </c>
      <c r="O958" s="2" t="s">
        <v>1749</v>
      </c>
      <c r="Q958" s="2" t="s">
        <v>2332</v>
      </c>
      <c r="R958" s="6" t="n">
        <v>44853</v>
      </c>
    </row>
    <row r="959" customFormat="false" ht="18.7" hidden="false" customHeight="true" outlineLevel="0" collapsed="false">
      <c r="A959" s="1" t="n">
        <v>958</v>
      </c>
      <c r="B959" s="2" t="s">
        <v>1548</v>
      </c>
      <c r="C959" s="6" t="n">
        <v>45356</v>
      </c>
      <c r="D959" s="1" t="n">
        <v>2024</v>
      </c>
      <c r="E959" s="2" t="s">
        <v>1549</v>
      </c>
      <c r="F959" s="6" t="n">
        <v>34561</v>
      </c>
      <c r="G959" s="1" t="n">
        <v>931</v>
      </c>
      <c r="H959" s="2" t="s">
        <v>1551</v>
      </c>
      <c r="J959" s="2" t="s">
        <v>1850</v>
      </c>
      <c r="K959" s="2" t="s">
        <v>3238</v>
      </c>
      <c r="L959" s="2" t="s">
        <v>2000</v>
      </c>
      <c r="M959" s="6" t="n">
        <v>45354</v>
      </c>
      <c r="N959" s="2" t="s">
        <v>1775</v>
      </c>
      <c r="P959" s="2" t="s">
        <v>1904</v>
      </c>
      <c r="Q959" s="2" t="s">
        <v>2001</v>
      </c>
      <c r="R959" s="6" t="n">
        <v>45354</v>
      </c>
      <c r="S959" s="2" t="s">
        <v>1766</v>
      </c>
      <c r="T959" s="2" t="s">
        <v>1880</v>
      </c>
      <c r="U959" s="6" t="n">
        <v>45354</v>
      </c>
      <c r="V959" s="2" t="s">
        <v>1766</v>
      </c>
    </row>
    <row r="960" customFormat="false" ht="18.7" hidden="false" customHeight="true" outlineLevel="0" collapsed="false">
      <c r="A960" s="1" t="n">
        <v>959</v>
      </c>
      <c r="B960" s="2" t="s">
        <v>1251</v>
      </c>
      <c r="C960" s="6" t="n">
        <v>45755</v>
      </c>
      <c r="D960" s="1" t="n">
        <v>2025</v>
      </c>
      <c r="E960" s="2" t="s">
        <v>1252</v>
      </c>
      <c r="F960" s="6" t="n">
        <v>25427</v>
      </c>
      <c r="G960" s="1" t="n">
        <v>932</v>
      </c>
      <c r="H960" s="2" t="s">
        <v>1255</v>
      </c>
      <c r="I960" s="2" t="s">
        <v>1148</v>
      </c>
      <c r="J960" s="2" t="s">
        <v>1746</v>
      </c>
      <c r="K960" s="2" t="s">
        <v>2082</v>
      </c>
      <c r="L960" s="2" t="s">
        <v>2083</v>
      </c>
      <c r="M960" s="6" t="n">
        <v>45505</v>
      </c>
      <c r="O960" s="2" t="s">
        <v>1749</v>
      </c>
    </row>
    <row r="961" customFormat="false" ht="18.7" hidden="false" customHeight="true" outlineLevel="0" collapsed="false">
      <c r="A961" s="1" t="n">
        <v>960</v>
      </c>
      <c r="B961" s="2" t="s">
        <v>3365</v>
      </c>
      <c r="C961" s="6" t="n">
        <v>45421</v>
      </c>
      <c r="D961" s="1" t="n">
        <v>2024</v>
      </c>
      <c r="E961" s="2" t="s">
        <v>3366</v>
      </c>
      <c r="F961" s="6" t="n">
        <v>36935</v>
      </c>
      <c r="G961" s="1" t="n">
        <v>936</v>
      </c>
      <c r="H961" s="2" t="s">
        <v>3367</v>
      </c>
      <c r="I961" s="2" t="s">
        <v>1030</v>
      </c>
      <c r="J961" s="2" t="s">
        <v>1850</v>
      </c>
      <c r="K961" s="2" t="s">
        <v>1787</v>
      </c>
      <c r="L961" s="2" t="s">
        <v>1788</v>
      </c>
      <c r="M961" s="6" t="n">
        <v>45420</v>
      </c>
      <c r="N961" s="2" t="s">
        <v>1775</v>
      </c>
      <c r="P961" s="2" t="s">
        <v>2023</v>
      </c>
    </row>
    <row r="962" customFormat="false" ht="18.7" hidden="false" customHeight="true" outlineLevel="0" collapsed="false">
      <c r="A962" s="1" t="n">
        <v>961</v>
      </c>
      <c r="B962" s="2" t="s">
        <v>3368</v>
      </c>
      <c r="C962" s="6" t="n">
        <v>45534</v>
      </c>
      <c r="D962" s="1" t="n">
        <v>2024</v>
      </c>
      <c r="E962" s="2" t="s">
        <v>3369</v>
      </c>
      <c r="F962" s="6" t="n">
        <v>23845</v>
      </c>
      <c r="G962" s="1" t="n">
        <v>941</v>
      </c>
      <c r="H962" s="2" t="s">
        <v>3369</v>
      </c>
      <c r="I962" s="2" t="s">
        <v>939</v>
      </c>
      <c r="J962" s="2" t="s">
        <v>1850</v>
      </c>
      <c r="K962" s="2" t="s">
        <v>3370</v>
      </c>
      <c r="L962" s="2" t="s">
        <v>3371</v>
      </c>
      <c r="M962" s="6" t="n">
        <v>44942</v>
      </c>
      <c r="N962" s="2" t="s">
        <v>1775</v>
      </c>
      <c r="P962" s="2" t="s">
        <v>1776</v>
      </c>
    </row>
    <row r="963" customFormat="false" ht="18.7" hidden="false" customHeight="true" outlineLevel="0" collapsed="false">
      <c r="A963" s="1" t="n">
        <v>962</v>
      </c>
      <c r="B963" s="2" t="s">
        <v>3372</v>
      </c>
      <c r="C963" s="6" t="n">
        <v>44218</v>
      </c>
      <c r="D963" s="1" t="n">
        <v>2021</v>
      </c>
      <c r="E963" s="2" t="s">
        <v>3373</v>
      </c>
      <c r="F963" s="6" t="n">
        <v>35480</v>
      </c>
      <c r="G963" s="1" t="n">
        <v>946</v>
      </c>
      <c r="H963" s="2" t="s">
        <v>3374</v>
      </c>
      <c r="I963" s="2" t="s">
        <v>1222</v>
      </c>
      <c r="J963" s="2" t="s">
        <v>1757</v>
      </c>
      <c r="K963" s="2" t="s">
        <v>3375</v>
      </c>
      <c r="L963" s="2" t="s">
        <v>3285</v>
      </c>
      <c r="M963" s="6" t="n">
        <v>43969</v>
      </c>
      <c r="N963" s="2" t="s">
        <v>1890</v>
      </c>
      <c r="O963" s="2" t="s">
        <v>1749</v>
      </c>
      <c r="Q963" s="2" t="s">
        <v>1750</v>
      </c>
      <c r="R963" s="6" t="n">
        <v>43969</v>
      </c>
      <c r="S963" s="2" t="s">
        <v>1749</v>
      </c>
      <c r="T963" s="2" t="s">
        <v>1750</v>
      </c>
      <c r="U963" s="6" t="n">
        <v>43969</v>
      </c>
      <c r="V963" s="2" t="s">
        <v>1749</v>
      </c>
    </row>
    <row r="964" customFormat="false" ht="18.7" hidden="false" customHeight="true" outlineLevel="0" collapsed="false">
      <c r="A964" s="1" t="n">
        <v>963</v>
      </c>
      <c r="B964" s="2" t="s">
        <v>1137</v>
      </c>
      <c r="C964" s="6" t="n">
        <v>45580</v>
      </c>
      <c r="D964" s="1" t="n">
        <v>2024</v>
      </c>
      <c r="E964" s="2" t="s">
        <v>1138</v>
      </c>
      <c r="F964" s="6" t="n">
        <v>20634</v>
      </c>
      <c r="G964" s="1" t="n">
        <v>947</v>
      </c>
      <c r="H964" s="2" t="s">
        <v>1139</v>
      </c>
      <c r="I964" s="2" t="s">
        <v>950</v>
      </c>
      <c r="J964" s="2" t="s">
        <v>1850</v>
      </c>
      <c r="K964" s="2" t="s">
        <v>1759</v>
      </c>
      <c r="L964" s="2" t="s">
        <v>1750</v>
      </c>
      <c r="M964" s="6" t="n">
        <v>45580</v>
      </c>
      <c r="N964" s="2" t="s">
        <v>1906</v>
      </c>
      <c r="O964" s="2" t="s">
        <v>1749</v>
      </c>
    </row>
    <row r="965" customFormat="false" ht="18.7" hidden="false" customHeight="true" outlineLevel="0" collapsed="false">
      <c r="A965" s="1" t="n">
        <v>964</v>
      </c>
      <c r="B965" s="2" t="s">
        <v>3376</v>
      </c>
      <c r="C965" s="6" t="n">
        <v>44873</v>
      </c>
      <c r="D965" s="1" t="n">
        <v>2022</v>
      </c>
      <c r="E965" s="2" t="s">
        <v>3377</v>
      </c>
      <c r="F965" s="6" t="n">
        <v>36114</v>
      </c>
      <c r="G965" s="1" t="n">
        <v>948</v>
      </c>
      <c r="H965" s="2" t="s">
        <v>3378</v>
      </c>
      <c r="I965" s="2" t="s">
        <v>1813</v>
      </c>
      <c r="J965" s="2" t="s">
        <v>1757</v>
      </c>
      <c r="K965" s="2" t="s">
        <v>1778</v>
      </c>
      <c r="L965" s="2" t="s">
        <v>1779</v>
      </c>
      <c r="M965" s="6" t="n">
        <v>44870</v>
      </c>
      <c r="N965" s="2" t="s">
        <v>1758</v>
      </c>
      <c r="O965" s="2" t="s">
        <v>1749</v>
      </c>
    </row>
    <row r="966" customFormat="false" ht="18.7" hidden="false" customHeight="true" outlineLevel="0" collapsed="false">
      <c r="A966" s="1" t="n">
        <v>965</v>
      </c>
      <c r="B966" s="2" t="s">
        <v>1718</v>
      </c>
      <c r="C966" s="6" t="n">
        <v>44848</v>
      </c>
      <c r="D966" s="1" t="n">
        <v>2022</v>
      </c>
      <c r="E966" s="2" t="s">
        <v>1719</v>
      </c>
      <c r="F966" s="6" t="n">
        <v>31498</v>
      </c>
      <c r="G966" s="1" t="n">
        <v>952</v>
      </c>
      <c r="H966" s="2" t="s">
        <v>1719</v>
      </c>
      <c r="I966" s="2" t="s">
        <v>964</v>
      </c>
      <c r="J966" s="2" t="s">
        <v>1746</v>
      </c>
      <c r="K966" s="2" t="s">
        <v>1773</v>
      </c>
      <c r="L966" s="2" t="s">
        <v>1774</v>
      </c>
      <c r="M966" s="6" t="n">
        <v>44847</v>
      </c>
      <c r="O966" s="2" t="s">
        <v>1749</v>
      </c>
    </row>
    <row r="967" customFormat="false" ht="18.7" hidden="false" customHeight="true" outlineLevel="0" collapsed="false">
      <c r="A967" s="1" t="n">
        <v>966</v>
      </c>
      <c r="B967" s="2" t="s">
        <v>3379</v>
      </c>
      <c r="C967" s="6" t="n">
        <v>44804</v>
      </c>
      <c r="D967" s="1" t="n">
        <v>2022</v>
      </c>
      <c r="E967" s="2" t="s">
        <v>3380</v>
      </c>
      <c r="F967" s="6" t="n">
        <v>33517</v>
      </c>
      <c r="G967" s="1" t="n">
        <v>953</v>
      </c>
      <c r="H967" s="2" t="s">
        <v>3381</v>
      </c>
      <c r="I967" s="2" t="s">
        <v>927</v>
      </c>
      <c r="J967" s="2" t="s">
        <v>1850</v>
      </c>
      <c r="K967" s="2" t="s">
        <v>1754</v>
      </c>
      <c r="L967" s="2" t="s">
        <v>1750</v>
      </c>
      <c r="M967" s="6" t="n">
        <v>44602</v>
      </c>
      <c r="N967" s="2" t="s">
        <v>1906</v>
      </c>
      <c r="O967" s="2" t="s">
        <v>1749</v>
      </c>
    </row>
    <row r="968" customFormat="false" ht="18.7" hidden="false" customHeight="true" outlineLevel="0" collapsed="false">
      <c r="A968" s="1" t="n">
        <v>967</v>
      </c>
      <c r="B968" s="2" t="s">
        <v>1457</v>
      </c>
      <c r="C968" s="6" t="n">
        <v>45772</v>
      </c>
      <c r="D968" s="1" t="n">
        <v>2025</v>
      </c>
      <c r="E968" s="2" t="s">
        <v>1458</v>
      </c>
      <c r="F968" s="6" t="n">
        <v>29833</v>
      </c>
      <c r="G968" s="1" t="n">
        <v>961</v>
      </c>
      <c r="H968" s="2" t="s">
        <v>1460</v>
      </c>
      <c r="I968" s="2" t="s">
        <v>1148</v>
      </c>
      <c r="J968" s="2" t="s">
        <v>1823</v>
      </c>
      <c r="K968" s="2" t="s">
        <v>2881</v>
      </c>
      <c r="L968" s="2" t="s">
        <v>2882</v>
      </c>
      <c r="M968" s="6" t="n">
        <v>44927</v>
      </c>
      <c r="O968" s="2" t="s">
        <v>1749</v>
      </c>
    </row>
    <row r="969" customFormat="false" ht="18.7" hidden="false" customHeight="true" outlineLevel="0" collapsed="false">
      <c r="A969" s="1" t="n">
        <v>968</v>
      </c>
      <c r="B969" s="2" t="s">
        <v>3382</v>
      </c>
      <c r="C969" s="6" t="n">
        <v>45050</v>
      </c>
      <c r="D969" s="1" t="n">
        <v>2023</v>
      </c>
      <c r="E969" s="2" t="s">
        <v>3383</v>
      </c>
      <c r="F969" s="6" t="n">
        <v>31518</v>
      </c>
      <c r="G969" s="1" t="n">
        <v>962</v>
      </c>
      <c r="H969" s="2" t="s">
        <v>3383</v>
      </c>
      <c r="I969" s="2" t="s">
        <v>1957</v>
      </c>
      <c r="J969" s="2" t="s">
        <v>1757</v>
      </c>
      <c r="K969" s="2" t="s">
        <v>1754</v>
      </c>
      <c r="L969" s="2" t="s">
        <v>1750</v>
      </c>
      <c r="M969" s="6" t="n">
        <v>44493</v>
      </c>
      <c r="N969" s="2" t="s">
        <v>1758</v>
      </c>
      <c r="O969" s="2" t="s">
        <v>1749</v>
      </c>
      <c r="Q969" s="2" t="s">
        <v>2244</v>
      </c>
      <c r="R969" s="6" t="n">
        <v>44493</v>
      </c>
      <c r="T969" s="2" t="s">
        <v>2245</v>
      </c>
      <c r="U969" s="6" t="n">
        <v>44493</v>
      </c>
      <c r="V969" s="2" t="s">
        <v>1784</v>
      </c>
    </row>
    <row r="970" customFormat="false" ht="18.7" hidden="false" customHeight="true" outlineLevel="0" collapsed="false">
      <c r="A970" s="1" t="n">
        <v>969</v>
      </c>
      <c r="B970" s="2" t="s">
        <v>3384</v>
      </c>
      <c r="C970" s="6" t="n">
        <v>45209</v>
      </c>
      <c r="D970" s="1" t="n">
        <v>2023</v>
      </c>
      <c r="E970" s="2" t="s">
        <v>3385</v>
      </c>
      <c r="F970" s="6" t="n">
        <v>37867</v>
      </c>
      <c r="G970" s="1" t="n">
        <v>977</v>
      </c>
      <c r="H970" s="2" t="s">
        <v>3386</v>
      </c>
      <c r="I970" s="2" t="s">
        <v>1196</v>
      </c>
      <c r="J970" s="2" t="s">
        <v>1850</v>
      </c>
      <c r="K970" s="2" t="s">
        <v>1787</v>
      </c>
      <c r="L970" s="2" t="s">
        <v>1788</v>
      </c>
      <c r="M970" s="6" t="n">
        <v>45206</v>
      </c>
      <c r="N970" s="2" t="s">
        <v>1758</v>
      </c>
      <c r="O970" s="2" t="s">
        <v>1749</v>
      </c>
      <c r="Q970" s="2" t="s">
        <v>2245</v>
      </c>
      <c r="R970" s="6" t="n">
        <v>45206</v>
      </c>
    </row>
    <row r="971" customFormat="false" ht="18.7" hidden="false" customHeight="true" outlineLevel="0" collapsed="false">
      <c r="A971" s="1" t="n">
        <v>970</v>
      </c>
      <c r="B971" s="2" t="s">
        <v>1161</v>
      </c>
      <c r="C971" s="6" t="n">
        <v>45818</v>
      </c>
      <c r="D971" s="1" t="n">
        <v>2025</v>
      </c>
      <c r="E971" s="2" t="s">
        <v>1162</v>
      </c>
      <c r="F971" s="6" t="n">
        <v>33828</v>
      </c>
      <c r="G971" s="1" t="n">
        <v>978</v>
      </c>
      <c r="H971" s="2" t="s">
        <v>1163</v>
      </c>
      <c r="J971" s="2" t="s">
        <v>1823</v>
      </c>
      <c r="K971" s="2" t="s">
        <v>2589</v>
      </c>
      <c r="L971" s="2" t="s">
        <v>2590</v>
      </c>
      <c r="M971" s="6" t="n">
        <v>45817</v>
      </c>
      <c r="O971" s="2" t="s">
        <v>1766</v>
      </c>
    </row>
    <row r="972" customFormat="false" ht="18.7" hidden="false" customHeight="true" outlineLevel="0" collapsed="false">
      <c r="A972" s="1" t="n">
        <v>971</v>
      </c>
      <c r="B972" s="2" t="s">
        <v>3387</v>
      </c>
      <c r="C972" s="6" t="n">
        <v>45315</v>
      </c>
      <c r="D972" s="1" t="n">
        <v>2024</v>
      </c>
      <c r="E972" s="2" t="s">
        <v>3388</v>
      </c>
      <c r="F972" s="6" t="n">
        <v>32170</v>
      </c>
      <c r="G972" s="1" t="n">
        <v>990</v>
      </c>
      <c r="H972" s="2" t="s">
        <v>3389</v>
      </c>
      <c r="I972" s="2" t="s">
        <v>927</v>
      </c>
      <c r="J972" s="2" t="s">
        <v>1850</v>
      </c>
      <c r="K972" s="2" t="s">
        <v>3390</v>
      </c>
      <c r="L972" s="2" t="s">
        <v>3391</v>
      </c>
      <c r="M972" s="6" t="n">
        <v>45171</v>
      </c>
      <c r="N972" s="2" t="s">
        <v>1775</v>
      </c>
      <c r="P972" s="2" t="s">
        <v>1776</v>
      </c>
      <c r="Q972" s="2" t="s">
        <v>2522</v>
      </c>
      <c r="R972" s="6" t="n">
        <v>45171</v>
      </c>
      <c r="S972" s="2" t="s">
        <v>1749</v>
      </c>
    </row>
    <row r="973" customFormat="false" ht="18.7" hidden="false" customHeight="true" outlineLevel="0" collapsed="false">
      <c r="A973" s="1" t="n">
        <v>972</v>
      </c>
      <c r="B973" s="2" t="s">
        <v>3392</v>
      </c>
      <c r="C973" s="6" t="n">
        <v>45252</v>
      </c>
      <c r="D973" s="1" t="n">
        <v>2023</v>
      </c>
      <c r="E973" s="2" t="s">
        <v>3393</v>
      </c>
      <c r="F973" s="6" t="n">
        <v>37683</v>
      </c>
      <c r="G973" s="1" t="n">
        <v>993</v>
      </c>
      <c r="H973" s="2" t="s">
        <v>3394</v>
      </c>
      <c r="I973" s="2" t="s">
        <v>1804</v>
      </c>
      <c r="J973" s="2" t="s">
        <v>1757</v>
      </c>
      <c r="K973" s="2" t="s">
        <v>1754</v>
      </c>
      <c r="L973" s="2" t="s">
        <v>1750</v>
      </c>
      <c r="M973" s="6" t="n">
        <v>44967</v>
      </c>
      <c r="N973" s="2" t="s">
        <v>1758</v>
      </c>
      <c r="O973" s="2" t="s">
        <v>1749</v>
      </c>
    </row>
    <row r="974" customFormat="false" ht="18.7" hidden="false" customHeight="true" outlineLevel="0" collapsed="false">
      <c r="A974" s="1" t="n">
        <v>973</v>
      </c>
      <c r="B974" s="2" t="s">
        <v>1063</v>
      </c>
      <c r="C974" s="6" t="n">
        <v>45603</v>
      </c>
      <c r="D974" s="1" t="n">
        <v>2024</v>
      </c>
      <c r="E974" s="2" t="s">
        <v>1064</v>
      </c>
      <c r="F974" s="6" t="n">
        <v>38377</v>
      </c>
      <c r="G974" s="1" t="n">
        <v>994</v>
      </c>
      <c r="H974" s="2" t="s">
        <v>1065</v>
      </c>
      <c r="I974" s="2" t="s">
        <v>927</v>
      </c>
      <c r="J974" s="2" t="s">
        <v>1823</v>
      </c>
      <c r="K974" s="2" t="s">
        <v>1773</v>
      </c>
      <c r="L974" s="2" t="s">
        <v>1774</v>
      </c>
      <c r="M974" s="6" t="n">
        <v>45599</v>
      </c>
      <c r="O974" s="2" t="s">
        <v>1749</v>
      </c>
    </row>
    <row r="975" customFormat="false" ht="18.7" hidden="false" customHeight="true" outlineLevel="0" collapsed="false">
      <c r="A975" s="1" t="n">
        <v>974</v>
      </c>
      <c r="B975" s="2" t="s">
        <v>3395</v>
      </c>
      <c r="C975" s="6" t="n">
        <v>45138</v>
      </c>
      <c r="D975" s="1" t="n">
        <v>2023</v>
      </c>
      <c r="E975" s="2" t="s">
        <v>3396</v>
      </c>
      <c r="F975" s="6" t="n">
        <v>31323</v>
      </c>
      <c r="G975" s="1" t="n">
        <v>995</v>
      </c>
      <c r="H975" s="2" t="s">
        <v>3397</v>
      </c>
      <c r="I975" s="2" t="s">
        <v>2124</v>
      </c>
      <c r="J975" s="2" t="s">
        <v>1757</v>
      </c>
      <c r="K975" s="2" t="s">
        <v>3321</v>
      </c>
      <c r="L975" s="2" t="n">
        <v>629.14</v>
      </c>
      <c r="M975" s="6" t="n">
        <v>45138</v>
      </c>
      <c r="N975" s="2" t="s">
        <v>3322</v>
      </c>
      <c r="O975" s="2" t="s">
        <v>1749</v>
      </c>
    </row>
    <row r="976" customFormat="false" ht="18.7" hidden="false" customHeight="true" outlineLevel="0" collapsed="false">
      <c r="A976" s="1" t="n">
        <v>975</v>
      </c>
      <c r="B976" s="2" t="s">
        <v>3398</v>
      </c>
      <c r="C976" s="6" t="n">
        <v>45609</v>
      </c>
      <c r="D976" s="1" t="n">
        <v>2024</v>
      </c>
      <c r="E976" s="2" t="s">
        <v>3399</v>
      </c>
      <c r="F976" s="6" t="n">
        <v>32549</v>
      </c>
      <c r="G976" s="1" t="n">
        <v>996</v>
      </c>
      <c r="H976" s="2" t="s">
        <v>3400</v>
      </c>
      <c r="I976" s="2" t="s">
        <v>927</v>
      </c>
      <c r="J976" s="2" t="s">
        <v>1850</v>
      </c>
      <c r="K976" s="2" t="s">
        <v>1759</v>
      </c>
      <c r="L976" s="2" t="s">
        <v>1750</v>
      </c>
      <c r="M976" s="6" t="n">
        <v>45560</v>
      </c>
      <c r="N976" s="2" t="s">
        <v>1906</v>
      </c>
      <c r="O976" s="2" t="s">
        <v>1749</v>
      </c>
    </row>
    <row r="977" customFormat="false" ht="18.7" hidden="false" customHeight="true" outlineLevel="0" collapsed="false">
      <c r="A977" s="1" t="n">
        <v>976</v>
      </c>
      <c r="B977" s="2" t="s">
        <v>3401</v>
      </c>
      <c r="C977" s="6" t="n">
        <v>44872</v>
      </c>
      <c r="D977" s="1" t="n">
        <v>2022</v>
      </c>
      <c r="E977" s="2" t="s">
        <v>3402</v>
      </c>
      <c r="F977" s="6" t="n">
        <v>30668</v>
      </c>
      <c r="G977" s="1" t="n">
        <v>1000</v>
      </c>
      <c r="H977" s="2" t="s">
        <v>3403</v>
      </c>
      <c r="I977" s="2" t="s">
        <v>927</v>
      </c>
      <c r="J977" s="2" t="s">
        <v>1757</v>
      </c>
      <c r="K977" s="2" t="s">
        <v>1754</v>
      </c>
      <c r="L977" s="2" t="s">
        <v>1750</v>
      </c>
      <c r="M977" s="6" t="n">
        <v>44865</v>
      </c>
      <c r="N977" s="2" t="s">
        <v>1890</v>
      </c>
      <c r="O977" s="2" t="s">
        <v>1749</v>
      </c>
      <c r="Q977" s="2" t="s">
        <v>1750</v>
      </c>
      <c r="R977" s="6" t="n">
        <v>44865</v>
      </c>
      <c r="S977" s="2" t="s">
        <v>1749</v>
      </c>
      <c r="T977" s="2" t="n">
        <v>609.59</v>
      </c>
      <c r="U977" s="6" t="n">
        <v>44865</v>
      </c>
      <c r="V977" s="2" t="s">
        <v>1749</v>
      </c>
    </row>
    <row r="978" customFormat="false" ht="18.7" hidden="false" customHeight="true" outlineLevel="0" collapsed="false">
      <c r="A978" s="1" t="n">
        <v>977</v>
      </c>
      <c r="B978" s="2" t="s">
        <v>3404</v>
      </c>
      <c r="C978" s="6" t="n">
        <v>45274</v>
      </c>
      <c r="D978" s="1" t="n">
        <v>2023</v>
      </c>
      <c r="E978" s="2" t="s">
        <v>3405</v>
      </c>
      <c r="F978" s="6" t="n">
        <v>29689</v>
      </c>
      <c r="G978" s="1" t="n">
        <v>1004</v>
      </c>
      <c r="H978" s="2" t="s">
        <v>3406</v>
      </c>
      <c r="I978" s="2" t="s">
        <v>1196</v>
      </c>
      <c r="J978" s="2" t="s">
        <v>1757</v>
      </c>
      <c r="K978" s="2" t="s">
        <v>1901</v>
      </c>
      <c r="L978" s="2" t="s">
        <v>1902</v>
      </c>
      <c r="M978" s="6" t="n">
        <v>45214</v>
      </c>
      <c r="N978" s="2" t="s">
        <v>1775</v>
      </c>
      <c r="P978" s="2" t="s">
        <v>2023</v>
      </c>
    </row>
    <row r="979" customFormat="false" ht="18.7" hidden="false" customHeight="true" outlineLevel="0" collapsed="false">
      <c r="A979" s="1" t="n">
        <v>978</v>
      </c>
      <c r="B979" s="2" t="s">
        <v>3407</v>
      </c>
      <c r="C979" s="6" t="n">
        <v>45176</v>
      </c>
      <c r="D979" s="1" t="n">
        <v>2023</v>
      </c>
      <c r="E979" s="2" t="s">
        <v>3408</v>
      </c>
      <c r="F979" s="6" t="n">
        <v>34588</v>
      </c>
      <c r="G979" s="1" t="n">
        <v>1006</v>
      </c>
      <c r="H979" s="2" t="s">
        <v>3409</v>
      </c>
      <c r="I979" s="2" t="s">
        <v>1804</v>
      </c>
      <c r="J979" s="2" t="s">
        <v>1757</v>
      </c>
      <c r="K979" s="2" t="s">
        <v>1754</v>
      </c>
      <c r="L979" s="2" t="s">
        <v>1750</v>
      </c>
      <c r="M979" s="6" t="n">
        <v>45023</v>
      </c>
      <c r="N979" s="2" t="s">
        <v>1758</v>
      </c>
      <c r="O979" s="2" t="s">
        <v>1749</v>
      </c>
    </row>
    <row r="980" customFormat="false" ht="18.7" hidden="false" customHeight="true" outlineLevel="0" collapsed="false">
      <c r="A980" s="1" t="n">
        <v>979</v>
      </c>
      <c r="B980" s="2" t="s">
        <v>995</v>
      </c>
      <c r="C980" s="6" t="n">
        <v>45329</v>
      </c>
      <c r="D980" s="1" t="n">
        <v>2024</v>
      </c>
      <c r="E980" s="2" t="s">
        <v>996</v>
      </c>
      <c r="F980" s="6" t="n">
        <v>35069</v>
      </c>
      <c r="G980" s="1" t="n">
        <v>1008</v>
      </c>
      <c r="H980" s="2" t="s">
        <v>998</v>
      </c>
      <c r="I980" s="2" t="s">
        <v>904</v>
      </c>
      <c r="J980" s="2" t="s">
        <v>1746</v>
      </c>
      <c r="K980" s="2" t="s">
        <v>2127</v>
      </c>
      <c r="L980" s="2" t="s">
        <v>2128</v>
      </c>
      <c r="M980" s="6" t="n">
        <v>45231</v>
      </c>
      <c r="O980" s="2" t="s">
        <v>1749</v>
      </c>
    </row>
    <row r="981" customFormat="false" ht="18.7" hidden="false" customHeight="true" outlineLevel="0" collapsed="false">
      <c r="A981" s="1" t="n">
        <v>980</v>
      </c>
      <c r="B981" s="2" t="s">
        <v>3410</v>
      </c>
      <c r="C981" s="6" t="n">
        <v>44904</v>
      </c>
      <c r="D981" s="1" t="n">
        <v>2022</v>
      </c>
      <c r="E981" s="2" t="s">
        <v>3411</v>
      </c>
      <c r="F981" s="6" t="n">
        <v>36147</v>
      </c>
      <c r="G981" s="1" t="n">
        <v>1009</v>
      </c>
      <c r="H981" s="2" t="s">
        <v>3412</v>
      </c>
      <c r="I981" s="2" t="s">
        <v>979</v>
      </c>
      <c r="J981" s="2" t="s">
        <v>1757</v>
      </c>
      <c r="K981" s="2" t="s">
        <v>2878</v>
      </c>
      <c r="L981" s="2" t="s">
        <v>2879</v>
      </c>
      <c r="M981" s="6" t="n">
        <v>44903</v>
      </c>
      <c r="N981" s="2" t="s">
        <v>1775</v>
      </c>
      <c r="P981" s="2" t="s">
        <v>1776</v>
      </c>
      <c r="Q981" s="2" t="s">
        <v>2880</v>
      </c>
      <c r="R981" s="6" t="n">
        <v>44903</v>
      </c>
      <c r="S981" s="2" t="s">
        <v>1749</v>
      </c>
      <c r="T981" s="2" t="s">
        <v>2083</v>
      </c>
      <c r="U981" s="6" t="n">
        <v>44903</v>
      </c>
    </row>
    <row r="982" customFormat="false" ht="18.7" hidden="false" customHeight="true" outlineLevel="0" collapsed="false">
      <c r="A982" s="1" t="n">
        <v>981</v>
      </c>
      <c r="B982" s="2" t="s">
        <v>3413</v>
      </c>
      <c r="C982" s="6" t="n">
        <v>45140</v>
      </c>
      <c r="D982" s="1" t="n">
        <v>2023</v>
      </c>
      <c r="E982" s="2" t="s">
        <v>3414</v>
      </c>
      <c r="F982" s="6" t="n">
        <v>33733</v>
      </c>
      <c r="G982" s="1" t="n">
        <v>1011</v>
      </c>
      <c r="H982" s="2" t="s">
        <v>3415</v>
      </c>
      <c r="I982" s="2" t="s">
        <v>1944</v>
      </c>
      <c r="J982" s="2" t="s">
        <v>1757</v>
      </c>
      <c r="K982" s="2" t="s">
        <v>1759</v>
      </c>
      <c r="L982" s="2" t="s">
        <v>1750</v>
      </c>
      <c r="M982" s="6" t="n">
        <v>45139</v>
      </c>
      <c r="N982" s="2" t="s">
        <v>1758</v>
      </c>
      <c r="O982" s="2" t="s">
        <v>1749</v>
      </c>
      <c r="Q982" s="2" t="s">
        <v>1783</v>
      </c>
      <c r="R982" s="6" t="n">
        <v>45139</v>
      </c>
      <c r="S982" s="2" t="s">
        <v>1784</v>
      </c>
      <c r="T982" s="2" t="s">
        <v>1829</v>
      </c>
      <c r="U982" s="6" t="n">
        <v>45139</v>
      </c>
      <c r="V982" s="2" t="s">
        <v>1766</v>
      </c>
    </row>
    <row r="983" customFormat="false" ht="18.7" hidden="false" customHeight="true" outlineLevel="0" collapsed="false">
      <c r="A983" s="1" t="n">
        <v>982</v>
      </c>
      <c r="B983" s="2" t="s">
        <v>3416</v>
      </c>
      <c r="C983" s="6" t="n">
        <v>45336</v>
      </c>
      <c r="D983" s="1" t="n">
        <v>2024</v>
      </c>
      <c r="E983" s="2" t="s">
        <v>3417</v>
      </c>
      <c r="F983" s="6" t="n">
        <v>35364</v>
      </c>
      <c r="G983" s="1" t="n">
        <v>1012</v>
      </c>
      <c r="H983" s="2" t="s">
        <v>3418</v>
      </c>
      <c r="I983" s="2" t="s">
        <v>1804</v>
      </c>
      <c r="J983" s="2" t="s">
        <v>1757</v>
      </c>
      <c r="K983" s="2" t="s">
        <v>1759</v>
      </c>
      <c r="L983" s="2" t="s">
        <v>1750</v>
      </c>
      <c r="M983" s="6" t="n">
        <v>45325</v>
      </c>
      <c r="N983" s="2" t="s">
        <v>1758</v>
      </c>
      <c r="O983" s="2" t="s">
        <v>1749</v>
      </c>
    </row>
    <row r="984" customFormat="false" ht="18.7" hidden="false" customHeight="true" outlineLevel="0" collapsed="false">
      <c r="A984" s="1" t="n">
        <v>983</v>
      </c>
      <c r="B984" s="2" t="s">
        <v>1405</v>
      </c>
      <c r="C984" s="6" t="n">
        <v>44684</v>
      </c>
      <c r="D984" s="1" t="n">
        <v>2022</v>
      </c>
      <c r="E984" s="2" t="s">
        <v>1406</v>
      </c>
      <c r="F984" s="6" t="n">
        <v>34092</v>
      </c>
      <c r="G984" s="1" t="n">
        <v>1013</v>
      </c>
      <c r="H984" s="2" t="s">
        <v>1408</v>
      </c>
      <c r="I984" s="2" t="s">
        <v>2265</v>
      </c>
      <c r="J984" s="2" t="s">
        <v>1850</v>
      </c>
      <c r="K984" s="2" t="s">
        <v>2687</v>
      </c>
      <c r="L984" s="2" t="n">
        <v>609.562</v>
      </c>
      <c r="M984" s="6" t="n">
        <v>44652</v>
      </c>
      <c r="N984" s="2" t="s">
        <v>1775</v>
      </c>
      <c r="P984" s="2" t="s">
        <v>1776</v>
      </c>
      <c r="Q984" s="2" t="s">
        <v>1911</v>
      </c>
      <c r="R984" s="6" t="n">
        <v>44652</v>
      </c>
      <c r="S984" s="2" t="s">
        <v>1749</v>
      </c>
    </row>
    <row r="985" customFormat="false" ht="18.7" hidden="false" customHeight="true" outlineLevel="0" collapsed="false">
      <c r="A985" s="1" t="n">
        <v>984</v>
      </c>
      <c r="B985" s="2" t="s">
        <v>3419</v>
      </c>
      <c r="C985" s="6" t="n">
        <v>45107</v>
      </c>
      <c r="D985" s="1" t="n">
        <v>2023</v>
      </c>
      <c r="E985" s="2" t="s">
        <v>3420</v>
      </c>
      <c r="F985" s="6" t="n">
        <v>34550</v>
      </c>
      <c r="G985" s="1" t="n">
        <v>1015</v>
      </c>
      <c r="H985" s="2" t="s">
        <v>3421</v>
      </c>
      <c r="I985" s="2" t="s">
        <v>895</v>
      </c>
      <c r="J985" s="2" t="s">
        <v>1757</v>
      </c>
      <c r="K985" s="2" t="s">
        <v>1778</v>
      </c>
      <c r="L985" s="2" t="s">
        <v>1779</v>
      </c>
      <c r="M985" s="6" t="n">
        <v>44914</v>
      </c>
      <c r="N985" s="2" t="s">
        <v>1758</v>
      </c>
      <c r="O985" s="2" t="s">
        <v>1749</v>
      </c>
    </row>
    <row r="986" customFormat="false" ht="18.7" hidden="false" customHeight="true" outlineLevel="0" collapsed="false">
      <c r="A986" s="1" t="n">
        <v>985</v>
      </c>
      <c r="B986" s="2" t="s">
        <v>1235</v>
      </c>
      <c r="C986" s="6" t="n">
        <v>45282</v>
      </c>
      <c r="D986" s="1" t="n">
        <v>2023</v>
      </c>
      <c r="E986" s="2" t="s">
        <v>1236</v>
      </c>
      <c r="F986" s="6" t="n">
        <v>34812</v>
      </c>
      <c r="G986" s="1" t="n">
        <v>1019</v>
      </c>
      <c r="H986" s="2" t="s">
        <v>1237</v>
      </c>
      <c r="I986" s="2" t="s">
        <v>1454</v>
      </c>
      <c r="J986" s="2" t="s">
        <v>1757</v>
      </c>
      <c r="K986" s="2" t="s">
        <v>1787</v>
      </c>
      <c r="L986" s="2" t="s">
        <v>1788</v>
      </c>
      <c r="M986" s="6" t="n">
        <v>45281</v>
      </c>
      <c r="N986" s="2" t="s">
        <v>1775</v>
      </c>
      <c r="P986" s="2" t="s">
        <v>1776</v>
      </c>
    </row>
    <row r="987" customFormat="false" ht="18.7" hidden="false" customHeight="true" outlineLevel="0" collapsed="false">
      <c r="A987" s="1" t="n">
        <v>986</v>
      </c>
      <c r="B987" s="2" t="s">
        <v>3422</v>
      </c>
      <c r="C987" s="6" t="n">
        <v>44903</v>
      </c>
      <c r="D987" s="1" t="n">
        <v>2022</v>
      </c>
      <c r="E987" s="2" t="s">
        <v>3423</v>
      </c>
      <c r="F987" s="6" t="n">
        <v>34675</v>
      </c>
      <c r="G987" s="1" t="n">
        <v>1020</v>
      </c>
      <c r="H987" s="2" t="s">
        <v>3424</v>
      </c>
      <c r="I987" s="2" t="s">
        <v>979</v>
      </c>
      <c r="J987" s="2" t="s">
        <v>1850</v>
      </c>
      <c r="K987" s="2" t="s">
        <v>2571</v>
      </c>
      <c r="L987" s="2" t="s">
        <v>2572</v>
      </c>
      <c r="M987" s="6" t="n">
        <v>44901</v>
      </c>
      <c r="N987" s="2" t="s">
        <v>1758</v>
      </c>
      <c r="O987" s="2" t="s">
        <v>1749</v>
      </c>
      <c r="Q987" s="2" t="n">
        <v>609.24</v>
      </c>
      <c r="R987" s="6" t="n">
        <v>44901</v>
      </c>
    </row>
    <row r="988" customFormat="false" ht="18.7" hidden="false" customHeight="true" outlineLevel="0" collapsed="false">
      <c r="A988" s="1" t="n">
        <v>987</v>
      </c>
      <c r="B988" s="2" t="s">
        <v>1378</v>
      </c>
      <c r="C988" s="6" t="n">
        <v>45691</v>
      </c>
      <c r="D988" s="1" t="n">
        <v>2025</v>
      </c>
      <c r="E988" s="2" t="s">
        <v>1379</v>
      </c>
      <c r="F988" s="6" t="n">
        <v>32403</v>
      </c>
      <c r="G988" s="1" t="n">
        <v>1021</v>
      </c>
      <c r="H988" s="2" t="s">
        <v>1381</v>
      </c>
      <c r="I988" s="2" t="s">
        <v>950</v>
      </c>
      <c r="J988" s="2" t="s">
        <v>1823</v>
      </c>
      <c r="K988" s="2" t="s">
        <v>3105</v>
      </c>
      <c r="L988" s="2" t="s">
        <v>3106</v>
      </c>
      <c r="M988" s="6" t="n">
        <v>45356</v>
      </c>
      <c r="O988" s="2" t="s">
        <v>1749</v>
      </c>
    </row>
    <row r="989" customFormat="false" ht="18.7" hidden="false" customHeight="true" outlineLevel="0" collapsed="false">
      <c r="A989" s="1" t="n">
        <v>988</v>
      </c>
      <c r="B989" s="2" t="s">
        <v>3425</v>
      </c>
      <c r="C989" s="6" t="n">
        <v>44117</v>
      </c>
      <c r="D989" s="1" t="n">
        <v>2020</v>
      </c>
      <c r="E989" s="2" t="s">
        <v>3426</v>
      </c>
      <c r="F989" s="6" t="n">
        <v>34077</v>
      </c>
      <c r="G989" s="1" t="n">
        <v>1024</v>
      </c>
      <c r="H989" s="2" t="s">
        <v>3427</v>
      </c>
      <c r="I989" s="2" t="s">
        <v>1957</v>
      </c>
      <c r="J989" s="2" t="s">
        <v>1850</v>
      </c>
      <c r="K989" s="2" t="s">
        <v>3428</v>
      </c>
      <c r="L989" s="2" t="s">
        <v>2566</v>
      </c>
      <c r="M989" s="6" t="n">
        <v>43902</v>
      </c>
      <c r="N989" s="2" t="s">
        <v>1775</v>
      </c>
      <c r="P989" s="2" t="s">
        <v>1797</v>
      </c>
      <c r="Q989" s="2" t="s">
        <v>2565</v>
      </c>
      <c r="R989" s="6" t="n">
        <v>43902</v>
      </c>
      <c r="S989" s="2" t="s">
        <v>1784</v>
      </c>
      <c r="T989" s="2" t="s">
        <v>2471</v>
      </c>
      <c r="U989" s="6" t="n">
        <v>43902</v>
      </c>
      <c r="V989" s="2" t="s">
        <v>1766</v>
      </c>
      <c r="W989" s="2" t="s">
        <v>2250</v>
      </c>
      <c r="X989" s="6" t="n">
        <v>43902</v>
      </c>
      <c r="Y989" s="2" t="s">
        <v>1766</v>
      </c>
    </row>
    <row r="990" customFormat="false" ht="18.7" hidden="false" customHeight="true" outlineLevel="0" collapsed="false">
      <c r="A990" s="1" t="n">
        <v>989</v>
      </c>
      <c r="B990" s="2" t="s">
        <v>3429</v>
      </c>
      <c r="C990" s="6" t="n">
        <v>45287</v>
      </c>
      <c r="D990" s="1" t="n">
        <v>2023</v>
      </c>
      <c r="E990" s="2" t="s">
        <v>3430</v>
      </c>
      <c r="F990" s="6" t="n">
        <v>29981</v>
      </c>
      <c r="G990" s="1" t="n">
        <v>1026</v>
      </c>
      <c r="H990" s="2" t="s">
        <v>3431</v>
      </c>
      <c r="I990" s="2" t="s">
        <v>1030</v>
      </c>
      <c r="J990" s="2" t="s">
        <v>1850</v>
      </c>
      <c r="K990" s="2" t="s">
        <v>3432</v>
      </c>
      <c r="L990" s="2" t="s">
        <v>3433</v>
      </c>
      <c r="M990" s="6" t="n">
        <v>45284</v>
      </c>
      <c r="N990" s="2" t="s">
        <v>1758</v>
      </c>
      <c r="O990" s="2" t="s">
        <v>1749</v>
      </c>
      <c r="Q990" s="2" t="s">
        <v>1750</v>
      </c>
      <c r="R990" s="6" t="n">
        <v>45284</v>
      </c>
      <c r="S990" s="2" t="s">
        <v>1749</v>
      </c>
    </row>
    <row r="991" customFormat="false" ht="18.7" hidden="false" customHeight="true" outlineLevel="0" collapsed="false">
      <c r="A991" s="1" t="n">
        <v>990</v>
      </c>
      <c r="B991" s="2" t="s">
        <v>3434</v>
      </c>
      <c r="C991" s="6" t="n">
        <v>44739</v>
      </c>
      <c r="D991" s="1" t="n">
        <v>2022</v>
      </c>
      <c r="E991" s="2" t="s">
        <v>3435</v>
      </c>
      <c r="F991" s="6" t="n">
        <v>29564</v>
      </c>
      <c r="G991" s="1" t="n">
        <v>1027</v>
      </c>
      <c r="H991" s="2" t="s">
        <v>3436</v>
      </c>
      <c r="J991" s="2" t="s">
        <v>1757</v>
      </c>
      <c r="K991" s="2" t="s">
        <v>3437</v>
      </c>
      <c r="L991" s="2" t="s">
        <v>3438</v>
      </c>
      <c r="M991" s="6" t="n">
        <v>44578</v>
      </c>
      <c r="N991" s="2" t="s">
        <v>1890</v>
      </c>
      <c r="O991" s="2" t="s">
        <v>1749</v>
      </c>
    </row>
    <row r="992" customFormat="false" ht="18.7" hidden="false" customHeight="true" outlineLevel="0" collapsed="false">
      <c r="A992" s="1" t="n">
        <v>991</v>
      </c>
      <c r="B992" s="2" t="s">
        <v>3439</v>
      </c>
      <c r="C992" s="6" t="n">
        <v>45772</v>
      </c>
      <c r="D992" s="1" t="n">
        <v>2025</v>
      </c>
      <c r="E992" s="2" t="s">
        <v>3440</v>
      </c>
      <c r="F992" s="6" t="n">
        <v>30056</v>
      </c>
      <c r="G992" s="1" t="n">
        <v>1028</v>
      </c>
      <c r="H992" s="2" t="s">
        <v>3441</v>
      </c>
      <c r="I992" s="2" t="s">
        <v>1148</v>
      </c>
      <c r="J992" s="2" t="s">
        <v>1850</v>
      </c>
      <c r="K992" s="2" t="s">
        <v>2069</v>
      </c>
      <c r="L992" s="2" t="s">
        <v>2070</v>
      </c>
      <c r="M992" s="6" t="n">
        <v>45771</v>
      </c>
      <c r="N992" s="2" t="s">
        <v>1775</v>
      </c>
      <c r="P992" s="2" t="s">
        <v>1776</v>
      </c>
    </row>
    <row r="993" customFormat="false" ht="18.7" hidden="false" customHeight="true" outlineLevel="0" collapsed="false">
      <c r="A993" s="1" t="n">
        <v>992</v>
      </c>
      <c r="B993" s="2" t="s">
        <v>3442</v>
      </c>
      <c r="C993" s="6" t="n">
        <v>44839</v>
      </c>
      <c r="D993" s="1" t="n">
        <v>2022</v>
      </c>
      <c r="E993" s="2" t="s">
        <v>3443</v>
      </c>
      <c r="F993" s="6" t="n">
        <v>30118</v>
      </c>
      <c r="G993" s="1" t="n">
        <v>1029</v>
      </c>
      <c r="H993" s="2" t="s">
        <v>3444</v>
      </c>
      <c r="I993" s="2" t="s">
        <v>1068</v>
      </c>
      <c r="J993" s="2" t="s">
        <v>1757</v>
      </c>
      <c r="K993" s="2" t="s">
        <v>3445</v>
      </c>
      <c r="L993" s="2" t="s">
        <v>2749</v>
      </c>
      <c r="M993" s="6" t="n">
        <v>44747</v>
      </c>
      <c r="N993" s="2" t="s">
        <v>1758</v>
      </c>
      <c r="O993" s="2" t="s">
        <v>1749</v>
      </c>
    </row>
    <row r="994" customFormat="false" ht="18.7" hidden="false" customHeight="true" outlineLevel="0" collapsed="false">
      <c r="A994" s="1" t="n">
        <v>993</v>
      </c>
      <c r="B994" s="2" t="s">
        <v>1438</v>
      </c>
      <c r="C994" s="6" t="n">
        <v>45524</v>
      </c>
      <c r="D994" s="1" t="n">
        <v>2024</v>
      </c>
      <c r="E994" s="2" t="s">
        <v>1439</v>
      </c>
      <c r="F994" s="6" t="n">
        <v>34610</v>
      </c>
      <c r="G994" s="1" t="n">
        <v>1030</v>
      </c>
      <c r="H994" s="2" t="s">
        <v>1441</v>
      </c>
      <c r="I994" s="2" t="s">
        <v>1196</v>
      </c>
      <c r="J994" s="2" t="s">
        <v>1823</v>
      </c>
      <c r="K994" s="2" t="s">
        <v>1969</v>
      </c>
      <c r="L994" s="2" t="s">
        <v>1970</v>
      </c>
      <c r="M994" s="6" t="n">
        <v>45486</v>
      </c>
      <c r="O994" s="2" t="s">
        <v>1749</v>
      </c>
    </row>
    <row r="995" customFormat="false" ht="18.7" hidden="false" customHeight="true" outlineLevel="0" collapsed="false">
      <c r="A995" s="1" t="n">
        <v>994</v>
      </c>
      <c r="B995" s="2" t="s">
        <v>3446</v>
      </c>
      <c r="C995" s="6" t="n">
        <v>44844</v>
      </c>
      <c r="D995" s="1" t="n">
        <v>2022</v>
      </c>
      <c r="E995" s="2" t="s">
        <v>3447</v>
      </c>
      <c r="F995" s="6" t="n">
        <v>34972</v>
      </c>
      <c r="G995" s="1" t="n">
        <v>1033</v>
      </c>
      <c r="H995" s="2" t="s">
        <v>3448</v>
      </c>
      <c r="I995" s="2" t="s">
        <v>1222</v>
      </c>
      <c r="J995" s="2" t="s">
        <v>1746</v>
      </c>
      <c r="K995" s="2" t="s">
        <v>1754</v>
      </c>
      <c r="L995" s="2" t="s">
        <v>1750</v>
      </c>
      <c r="M995" s="6" t="n">
        <v>44843</v>
      </c>
      <c r="N995" s="2" t="s">
        <v>1810</v>
      </c>
      <c r="O995" s="2" t="s">
        <v>1749</v>
      </c>
    </row>
    <row r="996" customFormat="false" ht="18.7" hidden="false" customHeight="true" outlineLevel="0" collapsed="false">
      <c r="A996" s="1" t="n">
        <v>995</v>
      </c>
      <c r="B996" s="2" t="s">
        <v>1544</v>
      </c>
      <c r="C996" s="6" t="n">
        <v>44508</v>
      </c>
      <c r="D996" s="1" t="n">
        <v>2021</v>
      </c>
      <c r="E996" s="2" t="s">
        <v>1545</v>
      </c>
      <c r="F996" s="6" t="n">
        <v>33607</v>
      </c>
      <c r="G996" s="1" t="n">
        <v>1036</v>
      </c>
      <c r="H996" s="2" t="s">
        <v>1547</v>
      </c>
      <c r="I996" s="2" t="s">
        <v>1454</v>
      </c>
      <c r="J996" s="2" t="s">
        <v>1850</v>
      </c>
      <c r="K996" s="2" t="s">
        <v>2082</v>
      </c>
      <c r="L996" s="2" t="s">
        <v>2083</v>
      </c>
      <c r="M996" s="6" t="n">
        <v>44505</v>
      </c>
      <c r="N996" s="2" t="s">
        <v>1775</v>
      </c>
      <c r="P996" s="2" t="s">
        <v>1776</v>
      </c>
      <c r="Q996" s="2" t="s">
        <v>2245</v>
      </c>
      <c r="R996" s="6" t="n">
        <v>44505</v>
      </c>
    </row>
    <row r="997" customFormat="false" ht="18.7" hidden="false" customHeight="true" outlineLevel="0" collapsed="false">
      <c r="A997" s="1" t="n">
        <v>996</v>
      </c>
      <c r="B997" s="2" t="s">
        <v>3449</v>
      </c>
      <c r="C997" s="6" t="n">
        <v>45418</v>
      </c>
      <c r="D997" s="1" t="n">
        <v>2024</v>
      </c>
      <c r="E997" s="2" t="s">
        <v>3450</v>
      </c>
      <c r="F997" s="6" t="n">
        <v>34977</v>
      </c>
      <c r="G997" s="1" t="n">
        <v>1040</v>
      </c>
      <c r="H997" s="2" t="s">
        <v>3451</v>
      </c>
      <c r="I997" s="2" t="s">
        <v>927</v>
      </c>
      <c r="J997" s="2" t="s">
        <v>1850</v>
      </c>
      <c r="K997" s="2" t="s">
        <v>1778</v>
      </c>
      <c r="L997" s="2" t="s">
        <v>1779</v>
      </c>
      <c r="M997" s="6" t="n">
        <v>45416</v>
      </c>
      <c r="N997" s="2" t="s">
        <v>1906</v>
      </c>
      <c r="O997" s="2" t="s">
        <v>1749</v>
      </c>
    </row>
    <row r="998" customFormat="false" ht="18.7" hidden="false" customHeight="true" outlineLevel="0" collapsed="false">
      <c r="A998" s="1" t="n">
        <v>997</v>
      </c>
      <c r="B998" s="2" t="s">
        <v>1587</v>
      </c>
      <c r="C998" s="6" t="n">
        <v>45446</v>
      </c>
      <c r="D998" s="1" t="n">
        <v>2024</v>
      </c>
      <c r="E998" s="2" t="s">
        <v>1588</v>
      </c>
      <c r="F998" s="6" t="n">
        <v>30549</v>
      </c>
      <c r="G998" s="1" t="n">
        <v>1042</v>
      </c>
      <c r="H998" s="2" t="s">
        <v>1590</v>
      </c>
      <c r="I998" s="2" t="s">
        <v>927</v>
      </c>
      <c r="J998" s="2" t="s">
        <v>1823</v>
      </c>
      <c r="K998" s="2" t="s">
        <v>1778</v>
      </c>
      <c r="L998" s="2" t="s">
        <v>1779</v>
      </c>
      <c r="M998" s="6" t="n">
        <v>45420</v>
      </c>
      <c r="O998" s="2" t="s">
        <v>1749</v>
      </c>
      <c r="Q998" s="2" t="s">
        <v>1829</v>
      </c>
      <c r="R998" s="6" t="n">
        <v>45420</v>
      </c>
      <c r="S998" s="2" t="s">
        <v>1766</v>
      </c>
    </row>
    <row r="999" customFormat="false" ht="18.7" hidden="false" customHeight="true" outlineLevel="0" collapsed="false">
      <c r="A999" s="1" t="n">
        <v>998</v>
      </c>
      <c r="B999" s="2" t="s">
        <v>3452</v>
      </c>
      <c r="C999" s="6" t="n">
        <v>44812</v>
      </c>
      <c r="D999" s="1" t="n">
        <v>2022</v>
      </c>
      <c r="E999" s="2" t="s">
        <v>3453</v>
      </c>
      <c r="F999" s="6" t="n">
        <v>27944</v>
      </c>
      <c r="G999" s="1" t="n">
        <v>1044</v>
      </c>
      <c r="H999" s="2" t="s">
        <v>3454</v>
      </c>
      <c r="I999" s="2" t="s">
        <v>1100</v>
      </c>
      <c r="J999" s="2" t="s">
        <v>1757</v>
      </c>
      <c r="K999" s="2" t="s">
        <v>1787</v>
      </c>
      <c r="L999" s="2" t="s">
        <v>1788</v>
      </c>
      <c r="M999" s="6" t="n">
        <v>44782</v>
      </c>
      <c r="N999" s="2" t="s">
        <v>1758</v>
      </c>
      <c r="O999" s="2" t="s">
        <v>1749</v>
      </c>
    </row>
    <row r="1000" customFormat="false" ht="18.7" hidden="false" customHeight="true" outlineLevel="0" collapsed="false">
      <c r="A1000" s="1" t="n">
        <v>999</v>
      </c>
      <c r="B1000" s="2" t="s">
        <v>3455</v>
      </c>
      <c r="C1000" s="6" t="n">
        <v>45744</v>
      </c>
      <c r="D1000" s="1" t="n">
        <v>2025</v>
      </c>
      <c r="E1000" s="2" t="s">
        <v>3456</v>
      </c>
      <c r="F1000" s="6" t="n">
        <v>19649</v>
      </c>
      <c r="G1000" s="1" t="n">
        <v>1047</v>
      </c>
      <c r="H1000" s="2" t="s">
        <v>3457</v>
      </c>
      <c r="I1000" s="2" t="s">
        <v>1148</v>
      </c>
      <c r="J1000" s="2" t="s">
        <v>1746</v>
      </c>
      <c r="K1000" s="2" t="s">
        <v>3458</v>
      </c>
      <c r="L1000" s="2" t="s">
        <v>2983</v>
      </c>
      <c r="M1000" s="6" t="n">
        <v>45711</v>
      </c>
      <c r="O1000" s="2" t="s">
        <v>1784</v>
      </c>
    </row>
    <row r="1001" customFormat="false" ht="18.7" hidden="false" customHeight="true" outlineLevel="0" collapsed="false">
      <c r="A1001" s="1" t="n">
        <v>1000</v>
      </c>
      <c r="B1001" s="2" t="s">
        <v>1028</v>
      </c>
      <c r="C1001" s="6" t="n">
        <v>45275</v>
      </c>
      <c r="D1001" s="1" t="n">
        <v>2023</v>
      </c>
      <c r="E1001" s="2" t="s">
        <v>1029</v>
      </c>
      <c r="F1001" s="6" t="n">
        <v>30525</v>
      </c>
      <c r="G1001" s="1" t="n">
        <v>1056</v>
      </c>
      <c r="H1001" s="2" t="s">
        <v>1033</v>
      </c>
      <c r="I1001" s="2" t="s">
        <v>1454</v>
      </c>
      <c r="J1001" s="2" t="s">
        <v>1850</v>
      </c>
      <c r="K1001" s="2" t="s">
        <v>3459</v>
      </c>
      <c r="L1001" s="2" t="s">
        <v>3460</v>
      </c>
      <c r="M1001" s="6" t="n">
        <v>45058</v>
      </c>
      <c r="N1001" s="2" t="s">
        <v>1775</v>
      </c>
      <c r="P1001" s="2" t="s">
        <v>1776</v>
      </c>
    </row>
    <row r="1002" customFormat="false" ht="18.7" hidden="false" customHeight="true" outlineLevel="0" collapsed="false">
      <c r="A1002" s="1" t="n">
        <v>1001</v>
      </c>
      <c r="B1002" s="2" t="s">
        <v>3461</v>
      </c>
      <c r="C1002" s="6" t="n">
        <v>44972</v>
      </c>
      <c r="D1002" s="1" t="n">
        <v>2023</v>
      </c>
      <c r="E1002" s="2" t="s">
        <v>3462</v>
      </c>
      <c r="F1002" s="6" t="n">
        <v>24969</v>
      </c>
      <c r="G1002" s="1" t="n">
        <v>1060</v>
      </c>
      <c r="H1002" s="2" t="s">
        <v>3463</v>
      </c>
      <c r="I1002" s="2" t="s">
        <v>1025</v>
      </c>
      <c r="J1002" s="2" t="s">
        <v>1757</v>
      </c>
      <c r="K1002" s="2" t="s">
        <v>1969</v>
      </c>
      <c r="L1002" s="2" t="s">
        <v>1970</v>
      </c>
      <c r="M1002" s="6" t="n">
        <v>44970</v>
      </c>
      <c r="N1002" s="2" t="s">
        <v>1758</v>
      </c>
      <c r="O1002" s="2" t="s">
        <v>1749</v>
      </c>
      <c r="Q1002" s="2" t="s">
        <v>1828</v>
      </c>
      <c r="R1002" s="6" t="n">
        <v>44970</v>
      </c>
      <c r="S1002" s="2" t="s">
        <v>1766</v>
      </c>
    </row>
    <row r="1003" customFormat="false" ht="18.7" hidden="false" customHeight="true" outlineLevel="0" collapsed="false">
      <c r="A1003" s="1" t="n">
        <v>1002</v>
      </c>
      <c r="B1003" s="2" t="s">
        <v>3464</v>
      </c>
      <c r="C1003" s="6" t="n">
        <v>44797</v>
      </c>
      <c r="D1003" s="1" t="n">
        <v>2022</v>
      </c>
      <c r="E1003" s="2" t="s">
        <v>3465</v>
      </c>
      <c r="F1003" s="6" t="n">
        <v>32233</v>
      </c>
      <c r="G1003" s="1" t="n">
        <v>1064</v>
      </c>
      <c r="H1003" s="2" t="s">
        <v>3466</v>
      </c>
      <c r="I1003" s="2" t="s">
        <v>1957</v>
      </c>
      <c r="J1003" s="2" t="s">
        <v>1757</v>
      </c>
      <c r="K1003" s="2" t="s">
        <v>2487</v>
      </c>
      <c r="L1003" s="2" t="s">
        <v>2276</v>
      </c>
      <c r="M1003" s="6" t="n">
        <v>44796</v>
      </c>
      <c r="N1003" s="2" t="s">
        <v>1775</v>
      </c>
      <c r="P1003" s="2" t="s">
        <v>1776</v>
      </c>
    </row>
    <row r="1004" customFormat="false" ht="18.7" hidden="false" customHeight="true" outlineLevel="0" collapsed="false">
      <c r="A1004" s="1" t="n">
        <v>1003</v>
      </c>
      <c r="B1004" s="2" t="s">
        <v>3467</v>
      </c>
      <c r="C1004" s="6" t="n">
        <v>45566</v>
      </c>
      <c r="D1004" s="1" t="n">
        <v>2024</v>
      </c>
      <c r="E1004" s="2" t="s">
        <v>3468</v>
      </c>
      <c r="F1004" s="6" t="n">
        <v>35180</v>
      </c>
      <c r="G1004" s="1" t="n">
        <v>1065</v>
      </c>
      <c r="H1004" s="2" t="s">
        <v>3469</v>
      </c>
      <c r="I1004" s="2" t="s">
        <v>1020</v>
      </c>
      <c r="J1004" s="2" t="s">
        <v>1757</v>
      </c>
      <c r="K1004" s="2" t="s">
        <v>1920</v>
      </c>
      <c r="L1004" s="2" t="s">
        <v>1921</v>
      </c>
      <c r="M1004" s="6" t="n">
        <v>45565</v>
      </c>
      <c r="N1004" s="2" t="s">
        <v>1758</v>
      </c>
      <c r="O1004" s="2" t="s">
        <v>1749</v>
      </c>
      <c r="Q1004" s="2" t="s">
        <v>1863</v>
      </c>
      <c r="R1004" s="6" t="n">
        <v>45565</v>
      </c>
      <c r="S1004" s="2" t="s">
        <v>1784</v>
      </c>
    </row>
    <row r="1005" customFormat="false" ht="18.7" hidden="false" customHeight="true" outlineLevel="0" collapsed="false">
      <c r="A1005" s="1" t="n">
        <v>1004</v>
      </c>
      <c r="B1005" s="2" t="s">
        <v>3470</v>
      </c>
      <c r="C1005" s="6" t="n">
        <v>44848</v>
      </c>
      <c r="D1005" s="1" t="n">
        <v>2022</v>
      </c>
      <c r="E1005" s="2" t="s">
        <v>3471</v>
      </c>
      <c r="F1005" s="6" t="n">
        <v>35026</v>
      </c>
      <c r="G1005" s="1" t="n">
        <v>1067</v>
      </c>
      <c r="H1005" s="2" t="s">
        <v>3472</v>
      </c>
      <c r="I1005" s="2" t="s">
        <v>1148</v>
      </c>
      <c r="J1005" s="2" t="s">
        <v>1850</v>
      </c>
      <c r="K1005" s="2" t="s">
        <v>3375</v>
      </c>
      <c r="L1005" s="2" t="s">
        <v>3285</v>
      </c>
      <c r="M1005" s="6" t="n">
        <v>44846</v>
      </c>
      <c r="N1005" s="2" t="s">
        <v>1758</v>
      </c>
      <c r="O1005" s="2" t="s">
        <v>1749</v>
      </c>
      <c r="Q1005" s="2" t="s">
        <v>1750</v>
      </c>
      <c r="R1005" s="6" t="n">
        <v>44846</v>
      </c>
      <c r="S1005" s="2" t="s">
        <v>1749</v>
      </c>
    </row>
    <row r="1006" customFormat="false" ht="18.7" hidden="false" customHeight="true" outlineLevel="0" collapsed="false">
      <c r="A1006" s="1" t="n">
        <v>1005</v>
      </c>
      <c r="B1006" s="2" t="s">
        <v>3473</v>
      </c>
      <c r="C1006" s="6" t="n">
        <v>45120</v>
      </c>
      <c r="D1006" s="1" t="n">
        <v>2023</v>
      </c>
      <c r="E1006" s="2" t="s">
        <v>3474</v>
      </c>
      <c r="F1006" s="6" t="n">
        <v>35402</v>
      </c>
      <c r="G1006" s="1" t="n">
        <v>1071</v>
      </c>
      <c r="H1006" s="2" t="s">
        <v>3475</v>
      </c>
      <c r="I1006" s="2" t="s">
        <v>2195</v>
      </c>
      <c r="J1006" s="2" t="s">
        <v>1850</v>
      </c>
      <c r="K1006" s="2" t="s">
        <v>3476</v>
      </c>
      <c r="L1006" s="2" t="s">
        <v>3038</v>
      </c>
      <c r="M1006" s="6" t="n">
        <v>44691</v>
      </c>
      <c r="N1006" s="2" t="s">
        <v>2302</v>
      </c>
      <c r="O1006" s="2" t="s">
        <v>1749</v>
      </c>
      <c r="Q1006" s="2" t="s">
        <v>3038</v>
      </c>
      <c r="R1006" s="6" t="n">
        <v>44580</v>
      </c>
      <c r="S1006" s="2" t="s">
        <v>1749</v>
      </c>
    </row>
    <row r="1007" customFormat="false" ht="18.7" hidden="false" customHeight="true" outlineLevel="0" collapsed="false">
      <c r="A1007" s="1" t="n">
        <v>1006</v>
      </c>
      <c r="B1007" s="2" t="s">
        <v>3477</v>
      </c>
      <c r="C1007" s="6" t="n">
        <v>45000</v>
      </c>
      <c r="D1007" s="1" t="n">
        <v>2023</v>
      </c>
      <c r="E1007" s="2" t="s">
        <v>3478</v>
      </c>
      <c r="F1007" s="6" t="n">
        <v>30500</v>
      </c>
      <c r="G1007" s="1" t="n">
        <v>1078</v>
      </c>
      <c r="H1007" s="2" t="s">
        <v>3479</v>
      </c>
      <c r="I1007" s="2" t="s">
        <v>927</v>
      </c>
      <c r="J1007" s="2" t="s">
        <v>1850</v>
      </c>
      <c r="K1007" s="2" t="s">
        <v>1773</v>
      </c>
      <c r="L1007" s="2" t="s">
        <v>1774</v>
      </c>
      <c r="M1007" s="6" t="n">
        <v>44999</v>
      </c>
      <c r="N1007" s="2" t="s">
        <v>1906</v>
      </c>
      <c r="O1007" s="2" t="s">
        <v>1749</v>
      </c>
    </row>
    <row r="1008" customFormat="false" ht="18.7" hidden="false" customHeight="true" outlineLevel="0" collapsed="false">
      <c r="A1008" s="1" t="n">
        <v>1007</v>
      </c>
      <c r="B1008" s="2" t="s">
        <v>3480</v>
      </c>
      <c r="C1008" s="6" t="n">
        <v>44930</v>
      </c>
      <c r="D1008" s="1" t="n">
        <v>2023</v>
      </c>
      <c r="E1008" s="2" t="s">
        <v>3481</v>
      </c>
      <c r="F1008" s="6" t="n">
        <v>31666</v>
      </c>
      <c r="G1008" s="1" t="n">
        <v>1079</v>
      </c>
      <c r="H1008" s="2" t="s">
        <v>3482</v>
      </c>
      <c r="I1008" s="2" t="s">
        <v>1781</v>
      </c>
      <c r="J1008" s="2" t="s">
        <v>1757</v>
      </c>
      <c r="K1008" s="2" t="s">
        <v>1805</v>
      </c>
      <c r="L1008" s="2" t="s">
        <v>1806</v>
      </c>
      <c r="M1008" s="6" t="n">
        <v>44927</v>
      </c>
      <c r="N1008" s="2" t="s">
        <v>1890</v>
      </c>
      <c r="O1008" s="2" t="s">
        <v>1749</v>
      </c>
    </row>
    <row r="1009" customFormat="false" ht="18.7" hidden="false" customHeight="true" outlineLevel="0" collapsed="false">
      <c r="A1009" s="1" t="n">
        <v>1008</v>
      </c>
      <c r="B1009" s="2" t="s">
        <v>3483</v>
      </c>
      <c r="C1009" s="6" t="n">
        <v>44817</v>
      </c>
      <c r="D1009" s="1" t="n">
        <v>2022</v>
      </c>
      <c r="E1009" s="2" t="s">
        <v>3484</v>
      </c>
      <c r="F1009" s="6" t="n">
        <v>32423</v>
      </c>
      <c r="G1009" s="1" t="n">
        <v>1086</v>
      </c>
      <c r="H1009" s="2" t="s">
        <v>3485</v>
      </c>
      <c r="I1009" s="2" t="s">
        <v>1100</v>
      </c>
      <c r="J1009" s="2" t="s">
        <v>1850</v>
      </c>
      <c r="K1009" s="2" t="s">
        <v>2249</v>
      </c>
      <c r="L1009" s="2" t="s">
        <v>2245</v>
      </c>
      <c r="M1009" s="6" t="n">
        <v>44816</v>
      </c>
      <c r="N1009" s="2" t="s">
        <v>1775</v>
      </c>
      <c r="P1009" s="2" t="s">
        <v>1776</v>
      </c>
      <c r="Q1009" s="2" t="s">
        <v>2255</v>
      </c>
      <c r="R1009" s="6" t="n">
        <v>44816</v>
      </c>
      <c r="S1009" s="2" t="s">
        <v>1749</v>
      </c>
    </row>
    <row r="1010" customFormat="false" ht="18.7" hidden="false" customHeight="true" outlineLevel="0" collapsed="false">
      <c r="A1010" s="1" t="n">
        <v>1009</v>
      </c>
      <c r="B1010" s="2" t="s">
        <v>3486</v>
      </c>
      <c r="C1010" s="6" t="n">
        <v>45282</v>
      </c>
      <c r="D1010" s="1" t="n">
        <v>2023</v>
      </c>
      <c r="E1010" s="2" t="s">
        <v>3487</v>
      </c>
      <c r="F1010" s="6" t="n">
        <v>29567</v>
      </c>
      <c r="G1010" s="1" t="n">
        <v>1087</v>
      </c>
      <c r="H1010" s="2" t="s">
        <v>3488</v>
      </c>
      <c r="I1010" s="2" t="s">
        <v>1454</v>
      </c>
      <c r="J1010" s="2" t="s">
        <v>1850</v>
      </c>
      <c r="K1010" s="2" t="s">
        <v>2087</v>
      </c>
      <c r="L1010" s="2" t="s">
        <v>2088</v>
      </c>
      <c r="M1010" s="6" t="n">
        <v>45281</v>
      </c>
      <c r="N1010" s="2" t="s">
        <v>1775</v>
      </c>
      <c r="P1010" s="2" t="s">
        <v>2023</v>
      </c>
      <c r="Q1010" s="2" t="s">
        <v>1863</v>
      </c>
      <c r="R1010" s="6" t="n">
        <v>45281</v>
      </c>
      <c r="S1010" s="2" t="s">
        <v>1784</v>
      </c>
    </row>
    <row r="1011" customFormat="false" ht="18.7" hidden="false" customHeight="true" outlineLevel="0" collapsed="false">
      <c r="A1011" s="1" t="n">
        <v>1010</v>
      </c>
      <c r="B1011" s="2" t="s">
        <v>3489</v>
      </c>
      <c r="C1011" s="6" t="n">
        <v>44943</v>
      </c>
      <c r="D1011" s="1" t="n">
        <v>2023</v>
      </c>
      <c r="E1011" s="2" t="s">
        <v>3490</v>
      </c>
      <c r="F1011" s="6" t="n">
        <v>29839</v>
      </c>
      <c r="G1011" s="1" t="n">
        <v>1088</v>
      </c>
      <c r="H1011" s="2" t="s">
        <v>3490</v>
      </c>
      <c r="J1011" s="2" t="s">
        <v>1850</v>
      </c>
      <c r="K1011" s="2" t="s">
        <v>2254</v>
      </c>
      <c r="L1011" s="2" t="s">
        <v>2255</v>
      </c>
      <c r="M1011" s="6" t="n">
        <v>44941</v>
      </c>
      <c r="N1011" s="2" t="s">
        <v>1775</v>
      </c>
      <c r="P1011" s="2" t="s">
        <v>1797</v>
      </c>
      <c r="Q1011" s="2" t="s">
        <v>2244</v>
      </c>
      <c r="R1011" s="6" t="n">
        <v>44941</v>
      </c>
      <c r="S1011" s="2" t="s">
        <v>1784</v>
      </c>
    </row>
    <row r="1012" customFormat="false" ht="18.7" hidden="false" customHeight="true" outlineLevel="0" collapsed="false">
      <c r="A1012" s="1" t="n">
        <v>1011</v>
      </c>
      <c r="B1012" s="2" t="s">
        <v>3491</v>
      </c>
      <c r="C1012" s="6" t="n">
        <v>45357</v>
      </c>
      <c r="D1012" s="1" t="n">
        <v>2024</v>
      </c>
      <c r="E1012" s="2" t="s">
        <v>3492</v>
      </c>
      <c r="F1012" s="6" t="n">
        <v>33709</v>
      </c>
      <c r="G1012" s="1" t="n">
        <v>1090</v>
      </c>
      <c r="H1012" s="2" t="s">
        <v>3493</v>
      </c>
      <c r="I1012" s="2" t="s">
        <v>1100</v>
      </c>
      <c r="J1012" s="2" t="s">
        <v>1757</v>
      </c>
      <c r="K1012" s="2" t="s">
        <v>3321</v>
      </c>
      <c r="L1012" s="2" t="n">
        <v>629.14</v>
      </c>
      <c r="M1012" s="6" t="n">
        <v>45356</v>
      </c>
      <c r="N1012" s="2" t="s">
        <v>3322</v>
      </c>
      <c r="O1012" s="2" t="s">
        <v>1749</v>
      </c>
    </row>
    <row r="1013" customFormat="false" ht="18.7" hidden="false" customHeight="true" outlineLevel="0" collapsed="false">
      <c r="A1013" s="1" t="n">
        <v>1012</v>
      </c>
      <c r="B1013" s="2" t="s">
        <v>3494</v>
      </c>
      <c r="C1013" s="6" t="n">
        <v>44957</v>
      </c>
      <c r="D1013" s="1" t="n">
        <v>2023</v>
      </c>
      <c r="E1013" s="2" t="s">
        <v>3495</v>
      </c>
      <c r="F1013" s="6" t="n">
        <v>35844</v>
      </c>
      <c r="G1013" s="1" t="n">
        <v>1091</v>
      </c>
      <c r="H1013" s="2" t="s">
        <v>3496</v>
      </c>
      <c r="I1013" s="2" t="s">
        <v>2195</v>
      </c>
      <c r="J1013" s="2" t="s">
        <v>1757</v>
      </c>
      <c r="K1013" s="2" t="s">
        <v>1787</v>
      </c>
      <c r="L1013" s="2" t="s">
        <v>1788</v>
      </c>
      <c r="M1013" s="6" t="n">
        <v>44956</v>
      </c>
      <c r="N1013" s="2" t="s">
        <v>1758</v>
      </c>
      <c r="O1013" s="2" t="s">
        <v>1749</v>
      </c>
    </row>
    <row r="1014" customFormat="false" ht="18.7" hidden="false" customHeight="true" outlineLevel="0" collapsed="false">
      <c r="A1014" s="1" t="n">
        <v>1013</v>
      </c>
      <c r="B1014" s="2" t="s">
        <v>3497</v>
      </c>
      <c r="C1014" s="6" t="n">
        <v>45474</v>
      </c>
      <c r="D1014" s="1" t="n">
        <v>2024</v>
      </c>
      <c r="E1014" s="2" t="s">
        <v>3498</v>
      </c>
      <c r="F1014" s="6" t="n">
        <v>34137</v>
      </c>
      <c r="G1014" s="1" t="n">
        <v>1092</v>
      </c>
      <c r="H1014" s="2" t="s">
        <v>3499</v>
      </c>
      <c r="I1014" s="2" t="s">
        <v>1944</v>
      </c>
      <c r="J1014" s="2" t="s">
        <v>1757</v>
      </c>
      <c r="K1014" s="2" t="s">
        <v>1773</v>
      </c>
      <c r="L1014" s="2" t="s">
        <v>1774</v>
      </c>
      <c r="M1014" s="6" t="n">
        <v>45471</v>
      </c>
      <c r="N1014" s="2" t="s">
        <v>1775</v>
      </c>
      <c r="P1014" s="2" t="s">
        <v>2023</v>
      </c>
    </row>
    <row r="1015" customFormat="false" ht="18.7" hidden="false" customHeight="true" outlineLevel="0" collapsed="false">
      <c r="A1015" s="1" t="n">
        <v>1014</v>
      </c>
      <c r="B1015" s="2" t="s">
        <v>1146</v>
      </c>
      <c r="C1015" s="6" t="n">
        <v>45552</v>
      </c>
      <c r="D1015" s="1" t="n">
        <v>2024</v>
      </c>
      <c r="E1015" s="2" t="s">
        <v>1147</v>
      </c>
      <c r="F1015" s="6" t="n">
        <v>38209</v>
      </c>
      <c r="G1015" s="1" t="n">
        <v>1096</v>
      </c>
      <c r="H1015" s="2" t="s">
        <v>1151</v>
      </c>
      <c r="I1015" s="2" t="s">
        <v>939</v>
      </c>
      <c r="J1015" s="2" t="s">
        <v>1850</v>
      </c>
      <c r="K1015" s="2" t="s">
        <v>1969</v>
      </c>
      <c r="L1015" s="2" t="s">
        <v>1970</v>
      </c>
      <c r="M1015" s="6" t="n">
        <v>45550</v>
      </c>
      <c r="N1015" s="2" t="s">
        <v>1775</v>
      </c>
      <c r="P1015" s="2" t="s">
        <v>1776</v>
      </c>
      <c r="Q1015" s="2" t="s">
        <v>1863</v>
      </c>
      <c r="R1015" s="6" t="n">
        <v>45550</v>
      </c>
      <c r="S1015" s="2" t="s">
        <v>1784</v>
      </c>
      <c r="T1015" s="2" t="s">
        <v>2177</v>
      </c>
      <c r="U1015" s="6" t="n">
        <v>45550</v>
      </c>
      <c r="V1015" s="2" t="s">
        <v>1784</v>
      </c>
      <c r="W1015" s="2" t="s">
        <v>2227</v>
      </c>
      <c r="X1015" s="6" t="n">
        <v>45550</v>
      </c>
      <c r="Y1015" s="2" t="s">
        <v>1784</v>
      </c>
    </row>
    <row r="1016" customFormat="false" ht="18.7" hidden="false" customHeight="true" outlineLevel="0" collapsed="false">
      <c r="A1016" s="1" t="n">
        <v>1015</v>
      </c>
      <c r="B1016" s="2" t="s">
        <v>3500</v>
      </c>
      <c r="C1016" s="6" t="n">
        <v>44483</v>
      </c>
      <c r="D1016" s="1" t="n">
        <v>2021</v>
      </c>
      <c r="E1016" s="2" t="s">
        <v>3501</v>
      </c>
      <c r="F1016" s="6" t="n">
        <v>36956</v>
      </c>
      <c r="G1016" s="1" t="n">
        <v>1100</v>
      </c>
      <c r="H1016" s="2" t="s">
        <v>3502</v>
      </c>
      <c r="I1016" s="2" t="s">
        <v>927</v>
      </c>
      <c r="J1016" s="2" t="s">
        <v>1757</v>
      </c>
      <c r="K1016" s="2" t="s">
        <v>2221</v>
      </c>
      <c r="L1016" s="2" t="s">
        <v>2222</v>
      </c>
      <c r="M1016" s="6" t="n">
        <v>44400</v>
      </c>
      <c r="N1016" s="2" t="s">
        <v>1890</v>
      </c>
      <c r="O1016" s="2" t="s">
        <v>1749</v>
      </c>
    </row>
    <row r="1017" customFormat="false" ht="18.7" hidden="false" customHeight="true" outlineLevel="0" collapsed="false">
      <c r="A1017" s="1" t="n">
        <v>1016</v>
      </c>
      <c r="B1017" s="2" t="s">
        <v>3503</v>
      </c>
      <c r="C1017" s="6" t="n">
        <v>45609</v>
      </c>
      <c r="D1017" s="1" t="n">
        <v>2024</v>
      </c>
      <c r="E1017" s="2" t="s">
        <v>3504</v>
      </c>
      <c r="F1017" s="6" t="n">
        <v>35561</v>
      </c>
      <c r="G1017" s="1" t="n">
        <v>1103</v>
      </c>
      <c r="H1017" s="2" t="s">
        <v>3505</v>
      </c>
      <c r="I1017" s="2" t="s">
        <v>927</v>
      </c>
      <c r="J1017" s="2" t="s">
        <v>1850</v>
      </c>
      <c r="K1017" s="2" t="s">
        <v>3305</v>
      </c>
      <c r="L1017" s="2" t="s">
        <v>2522</v>
      </c>
      <c r="M1017" s="6" t="n">
        <v>45538</v>
      </c>
      <c r="N1017" s="2" t="s">
        <v>1906</v>
      </c>
      <c r="O1017" s="2" t="s">
        <v>1749</v>
      </c>
    </row>
    <row r="1018" customFormat="false" ht="18.7" hidden="false" customHeight="true" outlineLevel="0" collapsed="false">
      <c r="A1018" s="1" t="n">
        <v>1017</v>
      </c>
      <c r="B1018" s="2" t="s">
        <v>3506</v>
      </c>
      <c r="C1018" s="6" t="n">
        <v>45434</v>
      </c>
      <c r="D1018" s="1" t="n">
        <v>2024</v>
      </c>
      <c r="E1018" s="2" t="s">
        <v>3507</v>
      </c>
      <c r="F1018" s="6" t="n">
        <v>30909</v>
      </c>
      <c r="G1018" s="1" t="n">
        <v>1104</v>
      </c>
      <c r="H1018" s="2" t="s">
        <v>3508</v>
      </c>
      <c r="I1018" s="2" t="s">
        <v>1100</v>
      </c>
      <c r="J1018" s="2" t="s">
        <v>1757</v>
      </c>
      <c r="K1018" s="2" t="s">
        <v>2082</v>
      </c>
      <c r="L1018" s="2" t="s">
        <v>2083</v>
      </c>
      <c r="M1018" s="6" t="n">
        <v>45383</v>
      </c>
      <c r="N1018" s="2" t="s">
        <v>1758</v>
      </c>
      <c r="O1018" s="2" t="s">
        <v>1749</v>
      </c>
    </row>
    <row r="1019" customFormat="false" ht="18.7" hidden="false" customHeight="true" outlineLevel="0" collapsed="false">
      <c r="A1019" s="1" t="n">
        <v>1018</v>
      </c>
      <c r="B1019" s="2" t="s">
        <v>3509</v>
      </c>
      <c r="C1019" s="6" t="n">
        <v>45007</v>
      </c>
      <c r="D1019" s="1" t="n">
        <v>2023</v>
      </c>
      <c r="E1019" s="2" t="s">
        <v>3510</v>
      </c>
      <c r="F1019" s="6" t="n">
        <v>34423</v>
      </c>
      <c r="G1019" s="1" t="n">
        <v>1105</v>
      </c>
      <c r="H1019" s="2" t="s">
        <v>3511</v>
      </c>
      <c r="J1019" s="2" t="s">
        <v>1746</v>
      </c>
      <c r="K1019" s="2" t="s">
        <v>2567</v>
      </c>
      <c r="L1019" s="2" t="s">
        <v>2227</v>
      </c>
      <c r="M1019" s="6" t="n">
        <v>45001</v>
      </c>
      <c r="O1019" s="2" t="s">
        <v>1784</v>
      </c>
      <c r="Q1019" s="2" t="s">
        <v>1837</v>
      </c>
      <c r="R1019" s="6" t="n">
        <v>45001</v>
      </c>
      <c r="S1019" s="2" t="s">
        <v>1784</v>
      </c>
      <c r="T1019" s="2" t="s">
        <v>1837</v>
      </c>
      <c r="U1019" s="6" t="n">
        <v>45001</v>
      </c>
      <c r="V1019" s="2" t="s">
        <v>1766</v>
      </c>
    </row>
    <row r="1020" customFormat="false" ht="18.7" hidden="false" customHeight="true" outlineLevel="0" collapsed="false">
      <c r="A1020" s="1" t="n">
        <v>1019</v>
      </c>
      <c r="B1020" s="2" t="s">
        <v>3512</v>
      </c>
      <c r="C1020" s="6" t="n">
        <v>44873</v>
      </c>
      <c r="D1020" s="1" t="n">
        <v>2022</v>
      </c>
      <c r="E1020" s="2" t="s">
        <v>3513</v>
      </c>
      <c r="F1020" s="6" t="n">
        <v>36938</v>
      </c>
      <c r="G1020" s="1" t="n">
        <v>1110</v>
      </c>
      <c r="H1020" s="2" t="s">
        <v>3514</v>
      </c>
      <c r="I1020" s="2" t="s">
        <v>979</v>
      </c>
      <c r="J1020" s="2" t="s">
        <v>1850</v>
      </c>
      <c r="K1020" s="2" t="s">
        <v>2082</v>
      </c>
      <c r="L1020" s="2" t="s">
        <v>2083</v>
      </c>
      <c r="M1020" s="6" t="n">
        <v>44871</v>
      </c>
      <c r="N1020" s="2" t="s">
        <v>1775</v>
      </c>
      <c r="P1020" s="2" t="s">
        <v>1776</v>
      </c>
    </row>
    <row r="1021" customFormat="false" ht="18.7" hidden="false" customHeight="true" outlineLevel="0" collapsed="false">
      <c r="A1021" s="1" t="n">
        <v>1020</v>
      </c>
      <c r="B1021" s="2" t="s">
        <v>3515</v>
      </c>
      <c r="C1021" s="6" t="n">
        <v>44587</v>
      </c>
      <c r="D1021" s="1" t="n">
        <v>2022</v>
      </c>
      <c r="E1021" s="2" t="s">
        <v>3516</v>
      </c>
      <c r="F1021" s="6" t="n">
        <v>32660</v>
      </c>
      <c r="G1021" s="1" t="n">
        <v>1111</v>
      </c>
      <c r="H1021" s="2" t="s">
        <v>3517</v>
      </c>
      <c r="I1021" s="2" t="s">
        <v>927</v>
      </c>
      <c r="J1021" s="2" t="s">
        <v>1746</v>
      </c>
      <c r="K1021" s="2" t="s">
        <v>1778</v>
      </c>
      <c r="L1021" s="2" t="s">
        <v>1779</v>
      </c>
      <c r="M1021" s="6" t="n">
        <v>44478</v>
      </c>
      <c r="N1021" s="2" t="s">
        <v>1775</v>
      </c>
      <c r="P1021" s="2" t="s">
        <v>1776</v>
      </c>
    </row>
    <row r="1022" customFormat="false" ht="18.7" hidden="false" customHeight="true" outlineLevel="0" collapsed="false">
      <c r="A1022" s="1" t="n">
        <v>1021</v>
      </c>
      <c r="B1022" s="2" t="s">
        <v>3518</v>
      </c>
      <c r="C1022" s="6" t="n">
        <v>45421</v>
      </c>
      <c r="D1022" s="1" t="n">
        <v>2024</v>
      </c>
      <c r="E1022" s="2" t="s">
        <v>3519</v>
      </c>
      <c r="F1022" s="6" t="n">
        <v>36769</v>
      </c>
      <c r="G1022" s="1" t="n">
        <v>1117</v>
      </c>
      <c r="H1022" s="2" t="s">
        <v>3520</v>
      </c>
      <c r="I1022" s="2" t="s">
        <v>1068</v>
      </c>
      <c r="J1022" s="2" t="s">
        <v>1850</v>
      </c>
      <c r="K1022" s="2" t="s">
        <v>1920</v>
      </c>
      <c r="L1022" s="2" t="s">
        <v>1921</v>
      </c>
      <c r="M1022" s="6" t="n">
        <v>45419</v>
      </c>
      <c r="N1022" s="2" t="s">
        <v>1775</v>
      </c>
      <c r="P1022" s="2" t="s">
        <v>1776</v>
      </c>
      <c r="Q1022" s="2" t="s">
        <v>2000</v>
      </c>
      <c r="R1022" s="6" t="n">
        <v>45419</v>
      </c>
      <c r="S1022" s="2" t="s">
        <v>1766</v>
      </c>
      <c r="T1022" s="2" t="s">
        <v>2000</v>
      </c>
      <c r="U1022" s="6" t="n">
        <v>45419</v>
      </c>
      <c r="V1022" s="2" t="s">
        <v>1766</v>
      </c>
    </row>
    <row r="1023" customFormat="false" ht="18.7" hidden="false" customHeight="true" outlineLevel="0" collapsed="false">
      <c r="A1023" s="1" t="n">
        <v>1022</v>
      </c>
      <c r="B1023" s="2" t="s">
        <v>3521</v>
      </c>
      <c r="C1023" s="6" t="n">
        <v>45768</v>
      </c>
      <c r="D1023" s="1" t="n">
        <v>2025</v>
      </c>
      <c r="E1023" s="2" t="s">
        <v>3522</v>
      </c>
      <c r="F1023" s="6" t="n">
        <v>33543</v>
      </c>
      <c r="G1023" s="1" t="n">
        <v>1122</v>
      </c>
      <c r="H1023" s="2" t="s">
        <v>3523</v>
      </c>
      <c r="I1023" s="2" t="s">
        <v>1148</v>
      </c>
      <c r="J1023" s="2" t="s">
        <v>1850</v>
      </c>
      <c r="K1023" s="2" t="s">
        <v>2082</v>
      </c>
      <c r="L1023" s="2" t="s">
        <v>2083</v>
      </c>
      <c r="M1023" s="6" t="n">
        <v>45766</v>
      </c>
      <c r="N1023" s="2" t="s">
        <v>1775</v>
      </c>
      <c r="P1023" s="2" t="s">
        <v>1776</v>
      </c>
    </row>
    <row r="1024" customFormat="false" ht="18.7" hidden="false" customHeight="true" outlineLevel="0" collapsed="false">
      <c r="A1024" s="1" t="n">
        <v>1023</v>
      </c>
      <c r="B1024" s="2" t="s">
        <v>3524</v>
      </c>
      <c r="C1024" s="6" t="n">
        <v>44873</v>
      </c>
      <c r="D1024" s="1" t="n">
        <v>2022</v>
      </c>
      <c r="E1024" s="2" t="s">
        <v>3525</v>
      </c>
      <c r="F1024" s="6" t="n">
        <v>32110</v>
      </c>
      <c r="G1024" s="1" t="n">
        <v>1126</v>
      </c>
      <c r="H1024" s="2" t="s">
        <v>3526</v>
      </c>
      <c r="I1024" s="2" t="s">
        <v>927</v>
      </c>
      <c r="J1024" s="2" t="s">
        <v>1757</v>
      </c>
      <c r="K1024" s="2" t="s">
        <v>1754</v>
      </c>
      <c r="L1024" s="2" t="s">
        <v>1750</v>
      </c>
      <c r="M1024" s="6" t="n">
        <v>44872</v>
      </c>
      <c r="N1024" s="2" t="s">
        <v>1890</v>
      </c>
      <c r="O1024" s="2" t="s">
        <v>1749</v>
      </c>
    </row>
    <row r="1025" customFormat="false" ht="18.7" hidden="false" customHeight="true" outlineLevel="0" collapsed="false">
      <c r="A1025" s="1" t="n">
        <v>1024</v>
      </c>
      <c r="B1025" s="2" t="s">
        <v>1071</v>
      </c>
      <c r="C1025" s="6" t="n">
        <v>45816</v>
      </c>
      <c r="D1025" s="1" t="n">
        <v>2025</v>
      </c>
      <c r="E1025" s="2" t="s">
        <v>1072</v>
      </c>
      <c r="F1025" s="6" t="n">
        <v>33220</v>
      </c>
      <c r="G1025" s="1" t="n">
        <v>1129</v>
      </c>
      <c r="H1025" s="2" t="s">
        <v>1076</v>
      </c>
      <c r="J1025" s="2" t="s">
        <v>1823</v>
      </c>
      <c r="K1025" s="2" t="s">
        <v>2209</v>
      </c>
      <c r="L1025" s="2" t="s">
        <v>2001</v>
      </c>
      <c r="M1025" s="6" t="n">
        <v>45816</v>
      </c>
      <c r="O1025" s="2" t="s">
        <v>1766</v>
      </c>
    </row>
    <row r="1026" customFormat="false" ht="18.7" hidden="false" customHeight="true" outlineLevel="0" collapsed="false">
      <c r="A1026" s="1" t="n">
        <v>1025</v>
      </c>
      <c r="B1026" s="2" t="s">
        <v>3527</v>
      </c>
      <c r="C1026" s="6" t="n">
        <v>45421</v>
      </c>
      <c r="D1026" s="1" t="n">
        <v>2024</v>
      </c>
      <c r="E1026" s="2" t="s">
        <v>3528</v>
      </c>
      <c r="F1026" s="6" t="n">
        <v>30290</v>
      </c>
      <c r="G1026" s="1" t="n">
        <v>1140</v>
      </c>
      <c r="H1026" s="2" t="s">
        <v>3529</v>
      </c>
      <c r="I1026" s="2" t="s">
        <v>1030</v>
      </c>
      <c r="J1026" s="2" t="s">
        <v>1850</v>
      </c>
      <c r="K1026" s="2" t="s">
        <v>2082</v>
      </c>
      <c r="L1026" s="2" t="s">
        <v>2083</v>
      </c>
      <c r="M1026" s="6" t="n">
        <v>45420</v>
      </c>
      <c r="N1026" s="2" t="s">
        <v>1775</v>
      </c>
      <c r="P1026" s="2" t="s">
        <v>1776</v>
      </c>
      <c r="Q1026" s="2" t="s">
        <v>1750</v>
      </c>
      <c r="R1026" s="6" t="n">
        <v>45420</v>
      </c>
      <c r="S1026" s="2" t="s">
        <v>1749</v>
      </c>
    </row>
    <row r="1027" customFormat="false" ht="18.7" hidden="false" customHeight="true" outlineLevel="0" collapsed="false">
      <c r="A1027" s="1" t="n">
        <v>1026</v>
      </c>
      <c r="B1027" s="2" t="s">
        <v>3530</v>
      </c>
      <c r="C1027" s="6" t="n">
        <v>45071</v>
      </c>
      <c r="D1027" s="1" t="n">
        <v>2023</v>
      </c>
      <c r="E1027" s="2" t="s">
        <v>3531</v>
      </c>
      <c r="F1027" s="6" t="n">
        <v>30901</v>
      </c>
      <c r="G1027" s="1" t="n">
        <v>1141</v>
      </c>
      <c r="H1027" s="2" t="s">
        <v>3532</v>
      </c>
      <c r="I1027" s="2" t="s">
        <v>895</v>
      </c>
      <c r="J1027" s="2" t="s">
        <v>1757</v>
      </c>
      <c r="K1027" s="2" t="s">
        <v>3321</v>
      </c>
      <c r="L1027" s="2" t="n">
        <v>629.14</v>
      </c>
      <c r="M1027" s="6" t="n">
        <v>45071</v>
      </c>
      <c r="N1027" s="2" t="s">
        <v>3322</v>
      </c>
      <c r="O1027" s="2" t="s">
        <v>1749</v>
      </c>
    </row>
    <row r="1028" customFormat="false" ht="18.7" hidden="false" customHeight="true" outlineLevel="0" collapsed="false">
      <c r="A1028" s="1" t="n">
        <v>1027</v>
      </c>
      <c r="B1028" s="2" t="s">
        <v>1568</v>
      </c>
      <c r="C1028" s="6" t="n">
        <v>45211</v>
      </c>
      <c r="D1028" s="1" t="n">
        <v>2023</v>
      </c>
      <c r="E1028" s="2" t="s">
        <v>1569</v>
      </c>
      <c r="F1028" s="6" t="n">
        <v>29145</v>
      </c>
      <c r="G1028" s="1" t="n">
        <v>1145</v>
      </c>
      <c r="H1028" s="2" t="s">
        <v>1571</v>
      </c>
      <c r="I1028" s="2" t="s">
        <v>927</v>
      </c>
      <c r="J1028" s="2" t="s">
        <v>1823</v>
      </c>
      <c r="K1028" s="2" t="s">
        <v>1773</v>
      </c>
      <c r="L1028" s="2" t="s">
        <v>1774</v>
      </c>
      <c r="M1028" s="6" t="n">
        <v>45204</v>
      </c>
      <c r="O1028" s="2" t="s">
        <v>1749</v>
      </c>
    </row>
    <row r="1029" customFormat="false" ht="18.7" hidden="false" customHeight="true" outlineLevel="0" collapsed="false">
      <c r="A1029" s="1" t="n">
        <v>1028</v>
      </c>
      <c r="B1029" s="2" t="s">
        <v>3533</v>
      </c>
      <c r="C1029" s="6" t="n">
        <v>43776</v>
      </c>
      <c r="D1029" s="1" t="n">
        <v>2019</v>
      </c>
      <c r="E1029" s="2" t="s">
        <v>3534</v>
      </c>
      <c r="F1029" s="6" t="n">
        <v>31382</v>
      </c>
      <c r="G1029" s="1" t="n">
        <v>1151</v>
      </c>
      <c r="H1029" s="2" t="s">
        <v>3535</v>
      </c>
      <c r="I1029" s="2" t="s">
        <v>1222</v>
      </c>
      <c r="J1029" s="2" t="s">
        <v>1757</v>
      </c>
      <c r="K1029" s="2" t="s">
        <v>1754</v>
      </c>
      <c r="L1029" s="2" t="s">
        <v>1750</v>
      </c>
      <c r="M1029" s="6" t="n">
        <v>43752</v>
      </c>
      <c r="N1029" s="2" t="s">
        <v>1775</v>
      </c>
      <c r="P1029" s="2" t="s">
        <v>1776</v>
      </c>
      <c r="Q1029" s="2" t="s">
        <v>1779</v>
      </c>
      <c r="R1029" s="6" t="n">
        <v>43752</v>
      </c>
      <c r="S1029" s="2" t="s">
        <v>1766</v>
      </c>
    </row>
    <row r="1030" customFormat="false" ht="18.7" hidden="false" customHeight="true" outlineLevel="0" collapsed="false">
      <c r="A1030" s="1" t="n">
        <v>1029</v>
      </c>
      <c r="B1030" s="2" t="s">
        <v>3536</v>
      </c>
      <c r="C1030" s="6" t="n">
        <v>45085</v>
      </c>
      <c r="D1030" s="1" t="n">
        <v>2023</v>
      </c>
      <c r="E1030" s="2" t="s">
        <v>3537</v>
      </c>
      <c r="F1030" s="6" t="n">
        <v>33514</v>
      </c>
      <c r="G1030" s="1" t="n">
        <v>1152</v>
      </c>
      <c r="H1030" s="2" t="s">
        <v>3537</v>
      </c>
      <c r="I1030" s="2" t="s">
        <v>927</v>
      </c>
      <c r="J1030" s="2" t="s">
        <v>1850</v>
      </c>
      <c r="K1030" s="2" t="s">
        <v>3538</v>
      </c>
      <c r="L1030" s="2" t="s">
        <v>3539</v>
      </c>
      <c r="M1030" s="6" t="n">
        <v>45084</v>
      </c>
      <c r="N1030" s="2" t="s">
        <v>1758</v>
      </c>
      <c r="O1030" s="2" t="s">
        <v>1749</v>
      </c>
      <c r="Q1030" s="2" t="s">
        <v>3540</v>
      </c>
      <c r="R1030" s="6" t="n">
        <v>45084</v>
      </c>
      <c r="S1030" s="2" t="s">
        <v>1749</v>
      </c>
      <c r="T1030" s="2" t="s">
        <v>1750</v>
      </c>
      <c r="U1030" s="6" t="n">
        <v>45084</v>
      </c>
      <c r="V1030" s="2" t="s">
        <v>1749</v>
      </c>
    </row>
    <row r="1031" customFormat="false" ht="18.7" hidden="false" customHeight="true" outlineLevel="0" collapsed="false">
      <c r="A1031" s="1" t="n">
        <v>1030</v>
      </c>
      <c r="B1031" s="2" t="s">
        <v>1490</v>
      </c>
      <c r="C1031" s="6" t="n">
        <v>45671</v>
      </c>
      <c r="D1031" s="1" t="n">
        <v>2025</v>
      </c>
      <c r="E1031" s="2" t="s">
        <v>1491</v>
      </c>
      <c r="F1031" s="6" t="n">
        <v>33793</v>
      </c>
      <c r="G1031" s="1" t="n">
        <v>1153</v>
      </c>
      <c r="H1031" s="2" t="s">
        <v>1493</v>
      </c>
      <c r="I1031" s="2" t="s">
        <v>1148</v>
      </c>
      <c r="J1031" s="2" t="s">
        <v>1823</v>
      </c>
      <c r="K1031" s="2" t="s">
        <v>2082</v>
      </c>
      <c r="L1031" s="2" t="s">
        <v>2083</v>
      </c>
      <c r="M1031" s="6" t="n">
        <v>45496</v>
      </c>
      <c r="O1031" s="2" t="s">
        <v>1749</v>
      </c>
      <c r="Q1031" s="2" t="s">
        <v>1970</v>
      </c>
      <c r="R1031" s="6" t="n">
        <v>45496</v>
      </c>
      <c r="S1031" s="2" t="s">
        <v>1749</v>
      </c>
    </row>
    <row r="1032" customFormat="false" ht="18.7" hidden="false" customHeight="true" outlineLevel="0" collapsed="false">
      <c r="A1032" s="1" t="n">
        <v>1031</v>
      </c>
      <c r="B1032" s="2" t="s">
        <v>3541</v>
      </c>
      <c r="C1032" s="6" t="n">
        <v>45421</v>
      </c>
      <c r="D1032" s="1" t="n">
        <v>2024</v>
      </c>
      <c r="E1032" s="2" t="s">
        <v>3542</v>
      </c>
      <c r="F1032" s="6" t="n">
        <v>22432</v>
      </c>
      <c r="G1032" s="1" t="n">
        <v>1154</v>
      </c>
      <c r="H1032" s="2" t="s">
        <v>3543</v>
      </c>
      <c r="I1032" s="2" t="s">
        <v>1030</v>
      </c>
      <c r="J1032" s="2" t="s">
        <v>1746</v>
      </c>
      <c r="K1032" s="2" t="s">
        <v>1969</v>
      </c>
      <c r="L1032" s="2" t="s">
        <v>1970</v>
      </c>
      <c r="M1032" s="6" t="n">
        <v>45419</v>
      </c>
      <c r="N1032" s="2" t="s">
        <v>1775</v>
      </c>
      <c r="P1032" s="2" t="s">
        <v>1776</v>
      </c>
      <c r="Q1032" s="2" t="s">
        <v>1970</v>
      </c>
      <c r="R1032" s="6" t="n">
        <v>45419</v>
      </c>
      <c r="S1032" s="2" t="s">
        <v>1749</v>
      </c>
    </row>
    <row r="1033" customFormat="false" ht="18.7" hidden="false" customHeight="true" outlineLevel="0" collapsed="false">
      <c r="A1033" s="1" t="n">
        <v>1032</v>
      </c>
      <c r="B1033" s="2" t="s">
        <v>3544</v>
      </c>
      <c r="C1033" s="6" t="n">
        <v>45212</v>
      </c>
      <c r="D1033" s="1" t="n">
        <v>2023</v>
      </c>
      <c r="E1033" s="2" t="s">
        <v>3545</v>
      </c>
      <c r="F1033" s="6" t="n">
        <v>24949</v>
      </c>
      <c r="G1033" s="1" t="n">
        <v>1156</v>
      </c>
      <c r="H1033" s="2" t="s">
        <v>3546</v>
      </c>
      <c r="I1033" s="2" t="s">
        <v>927</v>
      </c>
      <c r="J1033" s="2" t="s">
        <v>1757</v>
      </c>
      <c r="K1033" s="2" t="s">
        <v>2487</v>
      </c>
      <c r="L1033" s="2" t="s">
        <v>2276</v>
      </c>
      <c r="M1033" s="6" t="n">
        <v>45210</v>
      </c>
      <c r="N1033" s="2" t="s">
        <v>1775</v>
      </c>
      <c r="P1033" s="2" t="s">
        <v>1776</v>
      </c>
    </row>
    <row r="1034" customFormat="false" ht="18.7" hidden="false" customHeight="true" outlineLevel="0" collapsed="false">
      <c r="A1034" s="1" t="n">
        <v>1033</v>
      </c>
      <c r="B1034" s="2" t="s">
        <v>1018</v>
      </c>
      <c r="C1034" s="6" t="n">
        <v>44931</v>
      </c>
      <c r="D1034" s="1" t="n">
        <v>2023</v>
      </c>
      <c r="E1034" s="2" t="s">
        <v>1019</v>
      </c>
      <c r="F1034" s="6" t="n">
        <v>32039</v>
      </c>
      <c r="G1034" s="1" t="n">
        <v>1159</v>
      </c>
      <c r="H1034" s="2" t="s">
        <v>1022</v>
      </c>
      <c r="I1034" s="2" t="s">
        <v>1813</v>
      </c>
      <c r="J1034" s="2" t="s">
        <v>1850</v>
      </c>
      <c r="K1034" s="2" t="s">
        <v>1773</v>
      </c>
      <c r="L1034" s="2" t="s">
        <v>1774</v>
      </c>
      <c r="M1034" s="6" t="n">
        <v>44929</v>
      </c>
      <c r="N1034" s="2" t="s">
        <v>1758</v>
      </c>
      <c r="O1034" s="2" t="s">
        <v>1749</v>
      </c>
      <c r="Q1034" s="2" t="s">
        <v>1750</v>
      </c>
      <c r="R1034" s="6" t="n">
        <v>44929</v>
      </c>
      <c r="S1034" s="2" t="s">
        <v>1749</v>
      </c>
      <c r="T1034" s="2" t="s">
        <v>1988</v>
      </c>
      <c r="U1034" s="6" t="n">
        <v>44929</v>
      </c>
      <c r="V1034" s="2" t="s">
        <v>1766</v>
      </c>
    </row>
    <row r="1035" customFormat="false" ht="18.7" hidden="false" customHeight="true" outlineLevel="0" collapsed="false">
      <c r="A1035" s="1" t="n">
        <v>1034</v>
      </c>
      <c r="B1035" s="2" t="s">
        <v>3547</v>
      </c>
      <c r="C1035" s="6" t="n">
        <v>44642</v>
      </c>
      <c r="D1035" s="1" t="n">
        <v>2022</v>
      </c>
      <c r="E1035" s="2" t="s">
        <v>3548</v>
      </c>
      <c r="F1035" s="6" t="n">
        <v>31464</v>
      </c>
      <c r="G1035" s="1" t="n">
        <v>1160</v>
      </c>
      <c r="H1035" s="2" t="s">
        <v>3549</v>
      </c>
      <c r="I1035" s="2" t="s">
        <v>939</v>
      </c>
      <c r="J1035" s="2" t="s">
        <v>1757</v>
      </c>
      <c r="K1035" s="2" t="s">
        <v>2878</v>
      </c>
      <c r="L1035" s="2" t="s">
        <v>2879</v>
      </c>
      <c r="M1035" s="6" t="n">
        <v>44638</v>
      </c>
      <c r="N1035" s="2" t="s">
        <v>1758</v>
      </c>
      <c r="O1035" s="2" t="s">
        <v>1749</v>
      </c>
      <c r="Q1035" s="2" t="s">
        <v>2880</v>
      </c>
      <c r="R1035" s="6" t="n">
        <v>44638</v>
      </c>
      <c r="T1035" s="2" t="s">
        <v>2083</v>
      </c>
      <c r="U1035" s="6" t="n">
        <v>44638</v>
      </c>
      <c r="V1035" s="2" t="s">
        <v>1749</v>
      </c>
    </row>
    <row r="1036" customFormat="false" ht="18.7" hidden="false" customHeight="true" outlineLevel="0" collapsed="false">
      <c r="A1036" s="1" t="n">
        <v>1035</v>
      </c>
      <c r="B1036" s="2" t="s">
        <v>3550</v>
      </c>
      <c r="C1036" s="6" t="n">
        <v>44690</v>
      </c>
      <c r="D1036" s="1" t="n">
        <v>2022</v>
      </c>
      <c r="E1036" s="2" t="s">
        <v>3551</v>
      </c>
      <c r="F1036" s="6" t="n">
        <v>37883</v>
      </c>
      <c r="G1036" s="1" t="n">
        <v>1163</v>
      </c>
      <c r="H1036" s="2" t="s">
        <v>3552</v>
      </c>
      <c r="I1036" s="2" t="s">
        <v>1781</v>
      </c>
      <c r="J1036" s="2" t="s">
        <v>1757</v>
      </c>
      <c r="K1036" s="2" t="s">
        <v>1773</v>
      </c>
      <c r="L1036" s="2" t="s">
        <v>1774</v>
      </c>
      <c r="M1036" s="6" t="n">
        <v>44687</v>
      </c>
      <c r="N1036" s="2" t="s">
        <v>1758</v>
      </c>
      <c r="O1036" s="2" t="s">
        <v>1749</v>
      </c>
      <c r="Q1036" s="2" t="s">
        <v>2227</v>
      </c>
      <c r="R1036" s="6" t="n">
        <v>44687</v>
      </c>
    </row>
    <row r="1037" customFormat="false" ht="18.7" hidden="false" customHeight="true" outlineLevel="0" collapsed="false">
      <c r="A1037" s="1" t="n">
        <v>1036</v>
      </c>
      <c r="B1037" s="2" t="s">
        <v>3553</v>
      </c>
      <c r="C1037" s="6" t="n">
        <v>45359</v>
      </c>
      <c r="D1037" s="1" t="n">
        <v>2024</v>
      </c>
      <c r="E1037" s="2" t="s">
        <v>3554</v>
      </c>
      <c r="F1037" s="6" t="n">
        <v>38003</v>
      </c>
      <c r="G1037" s="1" t="n">
        <v>1165</v>
      </c>
      <c r="H1037" s="2" t="s">
        <v>3555</v>
      </c>
      <c r="I1037" s="2" t="s">
        <v>1100</v>
      </c>
      <c r="J1037" s="2" t="s">
        <v>1757</v>
      </c>
      <c r="K1037" s="2" t="s">
        <v>2878</v>
      </c>
      <c r="L1037" s="2" t="s">
        <v>2879</v>
      </c>
      <c r="M1037" s="6" t="n">
        <v>45350</v>
      </c>
      <c r="N1037" s="2" t="s">
        <v>1775</v>
      </c>
      <c r="P1037" s="2" t="s">
        <v>1776</v>
      </c>
    </row>
    <row r="1038" customFormat="false" ht="18.7" hidden="false" customHeight="true" outlineLevel="0" collapsed="false">
      <c r="A1038" s="1" t="n">
        <v>1037</v>
      </c>
      <c r="B1038" s="2" t="s">
        <v>3556</v>
      </c>
      <c r="C1038" s="6" t="n">
        <v>45211</v>
      </c>
      <c r="D1038" s="1" t="n">
        <v>2023</v>
      </c>
      <c r="E1038" s="2" t="s">
        <v>3557</v>
      </c>
      <c r="F1038" s="6" t="n">
        <v>31656</v>
      </c>
      <c r="G1038" s="1" t="n">
        <v>1166</v>
      </c>
      <c r="H1038" s="2" t="s">
        <v>3558</v>
      </c>
      <c r="I1038" s="2" t="s">
        <v>927</v>
      </c>
      <c r="J1038" s="2" t="s">
        <v>1757</v>
      </c>
      <c r="K1038" s="2" t="s">
        <v>3559</v>
      </c>
      <c r="L1038" s="2" t="s">
        <v>3560</v>
      </c>
      <c r="M1038" s="6" t="n">
        <v>45209</v>
      </c>
      <c r="N1038" s="2" t="s">
        <v>1890</v>
      </c>
      <c r="O1038" s="2" t="s">
        <v>1749</v>
      </c>
    </row>
    <row r="1039" customFormat="false" ht="18.7" hidden="false" customHeight="true" outlineLevel="0" collapsed="false">
      <c r="A1039" s="1" t="n">
        <v>1038</v>
      </c>
      <c r="B1039" s="2" t="s">
        <v>3561</v>
      </c>
      <c r="C1039" s="6" t="n">
        <v>45772</v>
      </c>
      <c r="D1039" s="1" t="n">
        <v>2025</v>
      </c>
      <c r="E1039" s="2" t="s">
        <v>3562</v>
      </c>
      <c r="F1039" s="6" t="n">
        <v>26552</v>
      </c>
      <c r="G1039" s="1" t="n">
        <v>1169</v>
      </c>
      <c r="H1039" s="2" t="s">
        <v>3563</v>
      </c>
      <c r="J1039" s="2" t="s">
        <v>1757</v>
      </c>
      <c r="K1039" s="2" t="s">
        <v>3321</v>
      </c>
      <c r="L1039" s="2" t="n">
        <v>629.14</v>
      </c>
      <c r="M1039" s="6" t="n">
        <v>45772</v>
      </c>
      <c r="N1039" s="2" t="s">
        <v>3322</v>
      </c>
      <c r="O1039" s="2" t="s">
        <v>1749</v>
      </c>
    </row>
    <row r="1040" customFormat="false" ht="18.7" hidden="false" customHeight="true" outlineLevel="0" collapsed="false">
      <c r="A1040" s="1" t="n">
        <v>1039</v>
      </c>
      <c r="B1040" s="2" t="s">
        <v>3564</v>
      </c>
      <c r="C1040" s="6" t="n">
        <v>44841</v>
      </c>
      <c r="D1040" s="1" t="n">
        <v>2022</v>
      </c>
      <c r="E1040" s="2" t="s">
        <v>3565</v>
      </c>
      <c r="F1040" s="6" t="n">
        <v>31321</v>
      </c>
      <c r="G1040" s="1" t="n">
        <v>1171</v>
      </c>
      <c r="H1040" s="2" t="s">
        <v>3566</v>
      </c>
      <c r="I1040" s="2" t="s">
        <v>979</v>
      </c>
      <c r="J1040" s="2" t="s">
        <v>1757</v>
      </c>
      <c r="K1040" s="2" t="s">
        <v>1969</v>
      </c>
      <c r="L1040" s="2" t="s">
        <v>1970</v>
      </c>
      <c r="M1040" s="6" t="n">
        <v>44840</v>
      </c>
      <c r="N1040" s="2" t="s">
        <v>1758</v>
      </c>
      <c r="O1040" s="2" t="s">
        <v>1749</v>
      </c>
      <c r="Q1040" s="2" t="s">
        <v>1864</v>
      </c>
      <c r="R1040" s="6" t="n">
        <v>44840</v>
      </c>
    </row>
    <row r="1041" customFormat="false" ht="18.7" hidden="false" customHeight="true" outlineLevel="0" collapsed="false">
      <c r="A1041" s="1" t="n">
        <v>1040</v>
      </c>
      <c r="B1041" s="2" t="s">
        <v>3567</v>
      </c>
      <c r="C1041" s="6" t="n">
        <v>45128</v>
      </c>
      <c r="D1041" s="1" t="n">
        <v>2023</v>
      </c>
      <c r="E1041" s="2" t="s">
        <v>3568</v>
      </c>
      <c r="F1041" s="6" t="n">
        <v>35088</v>
      </c>
      <c r="G1041" s="1" t="n">
        <v>1172</v>
      </c>
      <c r="H1041" s="2" t="s">
        <v>3569</v>
      </c>
      <c r="I1041" s="2" t="s">
        <v>1842</v>
      </c>
      <c r="J1041" s="2" t="s">
        <v>1850</v>
      </c>
      <c r="K1041" s="2" t="s">
        <v>1920</v>
      </c>
      <c r="L1041" s="2" t="s">
        <v>1921</v>
      </c>
      <c r="M1041" s="6" t="n">
        <v>45127</v>
      </c>
      <c r="N1041" s="2" t="s">
        <v>1775</v>
      </c>
      <c r="P1041" s="2" t="s">
        <v>1776</v>
      </c>
    </row>
    <row r="1042" customFormat="false" ht="18.7" hidden="false" customHeight="true" outlineLevel="0" collapsed="false">
      <c r="A1042" s="1" t="n">
        <v>1041</v>
      </c>
      <c r="B1042" s="2" t="s">
        <v>3570</v>
      </c>
      <c r="C1042" s="6" t="n">
        <v>43601</v>
      </c>
      <c r="D1042" s="1" t="n">
        <v>2019</v>
      </c>
      <c r="E1042" s="2" t="s">
        <v>3571</v>
      </c>
      <c r="F1042" s="6" t="n">
        <v>31944</v>
      </c>
      <c r="G1042" s="1" t="n">
        <v>1174</v>
      </c>
      <c r="H1042" s="2" t="s">
        <v>3571</v>
      </c>
      <c r="I1042" s="2" t="s">
        <v>1222</v>
      </c>
      <c r="J1042" s="2" t="s">
        <v>1757</v>
      </c>
      <c r="K1042" s="2" t="s">
        <v>2365</v>
      </c>
      <c r="L1042" s="2" t="n">
        <v>609.59</v>
      </c>
      <c r="M1042" s="6" t="n">
        <v>43571</v>
      </c>
      <c r="N1042" s="2" t="s">
        <v>1890</v>
      </c>
      <c r="O1042" s="2" t="s">
        <v>1749</v>
      </c>
      <c r="Q1042" s="2" t="s">
        <v>1779</v>
      </c>
      <c r="R1042" s="6" t="n">
        <v>43571</v>
      </c>
      <c r="S1042" s="2" t="s">
        <v>1766</v>
      </c>
    </row>
    <row r="1043" customFormat="false" ht="18.7" hidden="false" customHeight="true" outlineLevel="0" collapsed="false">
      <c r="A1043" s="1" t="n">
        <v>1042</v>
      </c>
      <c r="B1043" s="2" t="s">
        <v>3572</v>
      </c>
      <c r="C1043" s="6" t="n">
        <v>44932</v>
      </c>
      <c r="D1043" s="1" t="n">
        <v>2023</v>
      </c>
      <c r="E1043" s="2" t="s">
        <v>3573</v>
      </c>
      <c r="F1043" s="6" t="n">
        <v>27317</v>
      </c>
      <c r="G1043" s="1" t="n">
        <v>1180</v>
      </c>
      <c r="H1043" s="2" t="s">
        <v>3574</v>
      </c>
      <c r="I1043" s="2" t="s">
        <v>1196</v>
      </c>
      <c r="J1043" s="2" t="s">
        <v>1757</v>
      </c>
      <c r="K1043" s="2" t="s">
        <v>2069</v>
      </c>
      <c r="L1043" s="2" t="s">
        <v>2070</v>
      </c>
      <c r="M1043" s="6" t="n">
        <v>44931</v>
      </c>
      <c r="N1043" s="2" t="s">
        <v>1758</v>
      </c>
      <c r="O1043" s="2" t="s">
        <v>1749</v>
      </c>
    </row>
    <row r="1044" customFormat="false" ht="18.7" hidden="false" customHeight="true" outlineLevel="0" collapsed="false">
      <c r="A1044" s="1" t="n">
        <v>1043</v>
      </c>
      <c r="B1044" s="2" t="s">
        <v>3575</v>
      </c>
      <c r="C1044" s="6" t="n">
        <v>44853</v>
      </c>
      <c r="D1044" s="1" t="n">
        <v>2022</v>
      </c>
      <c r="E1044" s="2" t="s">
        <v>3576</v>
      </c>
      <c r="F1044" s="6" t="n">
        <v>37487</v>
      </c>
      <c r="G1044" s="1" t="n">
        <v>1184</v>
      </c>
      <c r="H1044" s="2" t="s">
        <v>3577</v>
      </c>
      <c r="I1044" s="2" t="s">
        <v>979</v>
      </c>
      <c r="J1044" s="2" t="s">
        <v>1757</v>
      </c>
      <c r="K1044" s="2" t="s">
        <v>1901</v>
      </c>
      <c r="L1044" s="2" t="s">
        <v>1902</v>
      </c>
      <c r="M1044" s="6" t="n">
        <v>44736</v>
      </c>
      <c r="N1044" s="2" t="s">
        <v>1775</v>
      </c>
      <c r="P1044" s="2" t="s">
        <v>2023</v>
      </c>
    </row>
    <row r="1045" customFormat="false" ht="18.7" hidden="false" customHeight="true" outlineLevel="0" collapsed="false">
      <c r="A1045" s="1" t="n">
        <v>1044</v>
      </c>
      <c r="B1045" s="2" t="s">
        <v>1708</v>
      </c>
      <c r="C1045" s="6" t="n">
        <v>45579</v>
      </c>
      <c r="D1045" s="1" t="n">
        <v>2024</v>
      </c>
      <c r="E1045" s="2" t="s">
        <v>1709</v>
      </c>
      <c r="F1045" s="6" t="n">
        <v>32951</v>
      </c>
      <c r="G1045" s="1" t="n">
        <v>1185</v>
      </c>
      <c r="H1045" s="2" t="s">
        <v>1711</v>
      </c>
      <c r="I1045" s="2" t="s">
        <v>1196</v>
      </c>
      <c r="J1045" s="2" t="s">
        <v>1823</v>
      </c>
      <c r="K1045" s="2" t="s">
        <v>2630</v>
      </c>
      <c r="L1045" s="2" t="s">
        <v>2631</v>
      </c>
      <c r="M1045" s="6" t="n">
        <v>45453</v>
      </c>
      <c r="O1045" s="2" t="s">
        <v>1749</v>
      </c>
    </row>
    <row r="1046" customFormat="false" ht="18.7" hidden="false" customHeight="true" outlineLevel="0" collapsed="false">
      <c r="A1046" s="1" t="n">
        <v>1045</v>
      </c>
      <c r="B1046" s="2" t="s">
        <v>1003</v>
      </c>
      <c r="C1046" s="6" t="n">
        <v>45401</v>
      </c>
      <c r="D1046" s="1" t="n">
        <v>2024</v>
      </c>
      <c r="E1046" s="2" t="s">
        <v>1004</v>
      </c>
      <c r="F1046" s="6" t="n">
        <v>34884</v>
      </c>
      <c r="G1046" s="1" t="n">
        <v>1188</v>
      </c>
      <c r="H1046" s="2" t="s">
        <v>1005</v>
      </c>
      <c r="I1046" s="2" t="s">
        <v>964</v>
      </c>
      <c r="J1046" s="2" t="s">
        <v>1823</v>
      </c>
      <c r="K1046" s="2" t="s">
        <v>1759</v>
      </c>
      <c r="L1046" s="2" t="s">
        <v>1750</v>
      </c>
      <c r="M1046" s="6" t="n">
        <v>45394</v>
      </c>
      <c r="O1046" s="2" t="s">
        <v>1749</v>
      </c>
    </row>
    <row r="1047" customFormat="false" ht="18.7" hidden="false" customHeight="true" outlineLevel="0" collapsed="false">
      <c r="A1047" s="1" t="n">
        <v>1046</v>
      </c>
      <c r="B1047" s="2" t="s">
        <v>3578</v>
      </c>
      <c r="C1047" s="6" t="n">
        <v>45176</v>
      </c>
      <c r="D1047" s="1" t="n">
        <v>2023</v>
      </c>
      <c r="E1047" s="2" t="s">
        <v>3579</v>
      </c>
      <c r="F1047" s="6" t="n">
        <v>33109</v>
      </c>
      <c r="G1047" s="1" t="n">
        <v>1195</v>
      </c>
      <c r="H1047" s="2" t="s">
        <v>3580</v>
      </c>
      <c r="I1047" s="2" t="s">
        <v>1030</v>
      </c>
      <c r="J1047" s="2" t="s">
        <v>1746</v>
      </c>
      <c r="K1047" s="2" t="s">
        <v>1754</v>
      </c>
      <c r="L1047" s="2" t="s">
        <v>1750</v>
      </c>
      <c r="M1047" s="6" t="n">
        <v>45000</v>
      </c>
      <c r="N1047" s="2" t="s">
        <v>1758</v>
      </c>
      <c r="O1047" s="2" t="s">
        <v>1749</v>
      </c>
      <c r="Q1047" s="2" t="s">
        <v>1779</v>
      </c>
      <c r="R1047" s="6" t="n">
        <v>45000</v>
      </c>
    </row>
    <row r="1048" customFormat="false" ht="18.7" hidden="false" customHeight="true" outlineLevel="0" collapsed="false">
      <c r="A1048" s="1" t="n">
        <v>1047</v>
      </c>
      <c r="B1048" s="2" t="s">
        <v>999</v>
      </c>
      <c r="C1048" s="6" t="n">
        <v>45524</v>
      </c>
      <c r="D1048" s="1" t="n">
        <v>2024</v>
      </c>
      <c r="E1048" s="2" t="s">
        <v>1000</v>
      </c>
      <c r="F1048" s="6" t="n">
        <v>34884</v>
      </c>
      <c r="G1048" s="1" t="n">
        <v>1206</v>
      </c>
      <c r="H1048" s="2" t="s">
        <v>1002</v>
      </c>
      <c r="I1048" s="2" t="s">
        <v>964</v>
      </c>
      <c r="J1048" s="2" t="s">
        <v>1823</v>
      </c>
      <c r="K1048" s="2" t="s">
        <v>3581</v>
      </c>
      <c r="L1048" s="2" t="s">
        <v>1783</v>
      </c>
      <c r="M1048" s="6" t="n">
        <v>45487</v>
      </c>
      <c r="O1048" s="2" t="s">
        <v>1784</v>
      </c>
      <c r="Q1048" s="2" t="s">
        <v>1779</v>
      </c>
      <c r="R1048" s="6" t="n">
        <v>45487</v>
      </c>
      <c r="S1048" s="2" t="s">
        <v>1766</v>
      </c>
    </row>
    <row r="1049" customFormat="false" ht="18.7" hidden="false" customHeight="true" outlineLevel="0" collapsed="false">
      <c r="A1049" s="1" t="n">
        <v>1048</v>
      </c>
      <c r="B1049" s="2" t="s">
        <v>3582</v>
      </c>
      <c r="C1049" s="6" t="n">
        <v>45483</v>
      </c>
      <c r="D1049" s="1" t="n">
        <v>2024</v>
      </c>
      <c r="E1049" s="2" t="s">
        <v>3583</v>
      </c>
      <c r="F1049" s="6" t="n">
        <v>35747</v>
      </c>
      <c r="G1049" s="1" t="n">
        <v>1210</v>
      </c>
      <c r="H1049" s="2" t="s">
        <v>3584</v>
      </c>
      <c r="I1049" s="2" t="s">
        <v>1030</v>
      </c>
      <c r="J1049" s="2" t="s">
        <v>1850</v>
      </c>
      <c r="K1049" s="2" t="s">
        <v>3458</v>
      </c>
      <c r="L1049" s="2" t="s">
        <v>2983</v>
      </c>
      <c r="M1049" s="6" t="n">
        <v>45353</v>
      </c>
      <c r="N1049" s="2" t="s">
        <v>1775</v>
      </c>
      <c r="P1049" s="2" t="s">
        <v>1797</v>
      </c>
    </row>
    <row r="1050" customFormat="false" ht="18.7" hidden="false" customHeight="true" outlineLevel="0" collapsed="false">
      <c r="A1050" s="1" t="n">
        <v>1049</v>
      </c>
      <c r="B1050" s="2" t="s">
        <v>3585</v>
      </c>
      <c r="C1050" s="6" t="n">
        <v>45414</v>
      </c>
      <c r="D1050" s="1" t="n">
        <v>2024</v>
      </c>
      <c r="E1050" s="2" t="s">
        <v>3586</v>
      </c>
      <c r="F1050" s="6" t="n">
        <v>35684</v>
      </c>
      <c r="G1050" s="1" t="n">
        <v>1213</v>
      </c>
      <c r="H1050" s="2" t="s">
        <v>3587</v>
      </c>
      <c r="J1050" s="2" t="s">
        <v>1757</v>
      </c>
      <c r="K1050" s="2" t="s">
        <v>3321</v>
      </c>
      <c r="L1050" s="2" t="n">
        <v>629.14</v>
      </c>
      <c r="M1050" s="6" t="n">
        <v>45413</v>
      </c>
      <c r="N1050" s="2" t="s">
        <v>3588</v>
      </c>
      <c r="O1050" s="2" t="s">
        <v>1749</v>
      </c>
    </row>
    <row r="1051" customFormat="false" ht="18.7" hidden="false" customHeight="true" outlineLevel="0" collapsed="false">
      <c r="A1051" s="1" t="n">
        <v>1050</v>
      </c>
      <c r="B1051" s="2" t="s">
        <v>3589</v>
      </c>
      <c r="C1051" s="6" t="n">
        <v>45768</v>
      </c>
      <c r="D1051" s="1" t="n">
        <v>2025</v>
      </c>
      <c r="E1051" s="2" t="s">
        <v>3590</v>
      </c>
      <c r="F1051" s="6" t="n">
        <v>30442</v>
      </c>
      <c r="G1051" s="1" t="n">
        <v>1228</v>
      </c>
      <c r="H1051" s="2" t="s">
        <v>3591</v>
      </c>
      <c r="I1051" s="2" t="s">
        <v>1148</v>
      </c>
      <c r="J1051" s="2" t="s">
        <v>1746</v>
      </c>
      <c r="K1051" s="2" t="s">
        <v>2087</v>
      </c>
      <c r="L1051" s="2" t="s">
        <v>2088</v>
      </c>
      <c r="M1051" s="6" t="n">
        <v>45764</v>
      </c>
      <c r="O1051" s="2" t="s">
        <v>1749</v>
      </c>
    </row>
    <row r="1052" customFormat="false" ht="18.7" hidden="false" customHeight="true" outlineLevel="0" collapsed="false">
      <c r="A1052" s="1" t="n">
        <v>1051</v>
      </c>
      <c r="B1052" s="2" t="s">
        <v>1382</v>
      </c>
      <c r="C1052" s="6" t="n">
        <v>45579</v>
      </c>
      <c r="D1052" s="1" t="n">
        <v>2024</v>
      </c>
      <c r="E1052" s="2" t="s">
        <v>1383</v>
      </c>
      <c r="F1052" s="6" t="n">
        <v>24566</v>
      </c>
      <c r="G1052" s="1" t="n">
        <v>1230</v>
      </c>
      <c r="H1052" s="2" t="s">
        <v>1385</v>
      </c>
      <c r="I1052" s="2" t="s">
        <v>917</v>
      </c>
      <c r="J1052" s="2" t="s">
        <v>1823</v>
      </c>
      <c r="K1052" s="2" t="s">
        <v>2249</v>
      </c>
      <c r="L1052" s="2" t="s">
        <v>2245</v>
      </c>
      <c r="M1052" s="6" t="n">
        <v>45578</v>
      </c>
      <c r="O1052" s="2" t="s">
        <v>1749</v>
      </c>
      <c r="Q1052" s="2" t="s">
        <v>2244</v>
      </c>
      <c r="R1052" s="6" t="n">
        <v>45578</v>
      </c>
      <c r="S1052" s="2" t="s">
        <v>1749</v>
      </c>
    </row>
    <row r="1053" customFormat="false" ht="18.7" hidden="false" customHeight="true" outlineLevel="0" collapsed="false">
      <c r="A1053" s="1" t="n">
        <v>1052</v>
      </c>
      <c r="B1053" s="2" t="s">
        <v>3592</v>
      </c>
      <c r="C1053" s="6" t="n">
        <v>45405</v>
      </c>
      <c r="D1053" s="1" t="n">
        <v>2024</v>
      </c>
      <c r="E1053" s="2" t="s">
        <v>3593</v>
      </c>
      <c r="F1053" s="6" t="n">
        <v>35262</v>
      </c>
      <c r="G1053" s="1" t="n">
        <v>1231</v>
      </c>
      <c r="H1053" s="2" t="s">
        <v>3594</v>
      </c>
      <c r="I1053" s="2" t="s">
        <v>1222</v>
      </c>
      <c r="J1053" s="2" t="s">
        <v>1850</v>
      </c>
      <c r="K1053" s="2" t="s">
        <v>1754</v>
      </c>
      <c r="L1053" s="2" t="s">
        <v>1750</v>
      </c>
      <c r="M1053" s="6" t="n">
        <v>44799</v>
      </c>
      <c r="N1053" s="2" t="s">
        <v>1758</v>
      </c>
      <c r="O1053" s="2" t="s">
        <v>1749</v>
      </c>
      <c r="Q1053" s="2" t="s">
        <v>1750</v>
      </c>
      <c r="R1053" s="6" t="n">
        <v>44799</v>
      </c>
      <c r="S1053" s="2" t="s">
        <v>1749</v>
      </c>
    </row>
    <row r="1054" customFormat="false" ht="18.7" hidden="false" customHeight="true" outlineLevel="0" collapsed="false">
      <c r="A1054" s="1" t="n">
        <v>1053</v>
      </c>
      <c r="B1054" s="2" t="s">
        <v>3595</v>
      </c>
      <c r="C1054" s="6" t="n">
        <v>45125</v>
      </c>
      <c r="D1054" s="1" t="n">
        <v>2023</v>
      </c>
      <c r="E1054" s="2" t="s">
        <v>3596</v>
      </c>
      <c r="F1054" s="6" t="n">
        <v>34494</v>
      </c>
      <c r="G1054" s="1" t="n">
        <v>1232</v>
      </c>
      <c r="H1054" s="2" t="s">
        <v>3596</v>
      </c>
      <c r="I1054" s="2" t="s">
        <v>1781</v>
      </c>
      <c r="J1054" s="2" t="s">
        <v>1757</v>
      </c>
      <c r="K1054" s="2" t="s">
        <v>1754</v>
      </c>
      <c r="L1054" s="2" t="s">
        <v>1750</v>
      </c>
      <c r="M1054" s="6" t="n">
        <v>45011</v>
      </c>
      <c r="N1054" s="2" t="s">
        <v>1890</v>
      </c>
      <c r="O1054" s="2" t="s">
        <v>1749</v>
      </c>
    </row>
    <row r="1055" customFormat="false" ht="18.7" hidden="false" customHeight="true" outlineLevel="0" collapsed="false">
      <c r="A1055" s="1" t="n">
        <v>1054</v>
      </c>
      <c r="B1055" s="2" t="s">
        <v>3597</v>
      </c>
      <c r="C1055" s="6" t="n">
        <v>45202</v>
      </c>
      <c r="D1055" s="1" t="n">
        <v>2023</v>
      </c>
      <c r="E1055" s="2" t="s">
        <v>3598</v>
      </c>
      <c r="F1055" s="6" t="n">
        <v>33397</v>
      </c>
      <c r="G1055" s="1" t="n">
        <v>1236</v>
      </c>
      <c r="H1055" s="2" t="s">
        <v>3599</v>
      </c>
      <c r="I1055" s="2" t="s">
        <v>1025</v>
      </c>
      <c r="J1055" s="2" t="s">
        <v>1850</v>
      </c>
      <c r="K1055" s="2" t="s">
        <v>1787</v>
      </c>
      <c r="L1055" s="2" t="s">
        <v>1788</v>
      </c>
      <c r="M1055" s="6" t="n">
        <v>45201</v>
      </c>
      <c r="N1055" s="2" t="s">
        <v>1775</v>
      </c>
      <c r="P1055" s="2" t="s">
        <v>1776</v>
      </c>
    </row>
    <row r="1056" customFormat="false" ht="18.7" hidden="false" customHeight="true" outlineLevel="0" collapsed="false">
      <c r="A1056" s="1" t="n">
        <v>1055</v>
      </c>
      <c r="B1056" s="2" t="s">
        <v>3600</v>
      </c>
      <c r="C1056" s="6" t="n">
        <v>45287</v>
      </c>
      <c r="D1056" s="1" t="n">
        <v>2023</v>
      </c>
      <c r="E1056" s="2" t="s">
        <v>3601</v>
      </c>
      <c r="F1056" s="6" t="n">
        <v>32078</v>
      </c>
      <c r="G1056" s="1" t="n">
        <v>1241</v>
      </c>
      <c r="H1056" s="2" t="s">
        <v>3602</v>
      </c>
      <c r="I1056" s="2" t="s">
        <v>950</v>
      </c>
      <c r="J1056" s="2" t="s">
        <v>1757</v>
      </c>
      <c r="K1056" s="2" t="s">
        <v>2040</v>
      </c>
      <c r="L1056" s="2" t="s">
        <v>2041</v>
      </c>
      <c r="M1056" s="6" t="n">
        <v>45285</v>
      </c>
      <c r="N1056" s="2" t="s">
        <v>1775</v>
      </c>
      <c r="P1056" s="2" t="s">
        <v>1904</v>
      </c>
    </row>
    <row r="1057" customFormat="false" ht="18.7" hidden="false" customHeight="true" outlineLevel="0" collapsed="false">
      <c r="A1057" s="1" t="n">
        <v>1056</v>
      </c>
      <c r="B1057" s="2" t="s">
        <v>3603</v>
      </c>
      <c r="C1057" s="6" t="n">
        <v>44859</v>
      </c>
      <c r="D1057" s="1" t="n">
        <v>2022</v>
      </c>
      <c r="E1057" s="2" t="s">
        <v>3604</v>
      </c>
      <c r="F1057" s="6" t="n">
        <v>32297</v>
      </c>
      <c r="G1057" s="1" t="n">
        <v>1242</v>
      </c>
      <c r="H1057" s="2" t="s">
        <v>3605</v>
      </c>
      <c r="I1057" s="2" t="s">
        <v>886</v>
      </c>
      <c r="J1057" s="2" t="s">
        <v>1746</v>
      </c>
      <c r="K1057" s="2" t="s">
        <v>2206</v>
      </c>
      <c r="L1057" s="2" t="s">
        <v>2207</v>
      </c>
      <c r="M1057" s="6" t="n">
        <v>44581</v>
      </c>
      <c r="O1057" s="2" t="s">
        <v>1749</v>
      </c>
    </row>
    <row r="1058" customFormat="false" ht="18.7" hidden="false" customHeight="true" outlineLevel="0" collapsed="false">
      <c r="A1058" s="1" t="n">
        <v>1057</v>
      </c>
      <c r="B1058" s="2" t="s">
        <v>3606</v>
      </c>
      <c r="C1058" s="6" t="n">
        <v>44845</v>
      </c>
      <c r="D1058" s="1" t="n">
        <v>2022</v>
      </c>
      <c r="E1058" s="2" t="s">
        <v>3607</v>
      </c>
      <c r="F1058" s="6" t="n">
        <v>36581</v>
      </c>
      <c r="G1058" s="1" t="n">
        <v>1244</v>
      </c>
      <c r="H1058" s="2" t="s">
        <v>3608</v>
      </c>
      <c r="I1058" s="2" t="s">
        <v>1196</v>
      </c>
      <c r="J1058" s="2" t="s">
        <v>1757</v>
      </c>
      <c r="K1058" s="2" t="s">
        <v>1778</v>
      </c>
      <c r="L1058" s="2" t="s">
        <v>1779</v>
      </c>
      <c r="M1058" s="6" t="n">
        <v>44469</v>
      </c>
      <c r="N1058" s="2" t="s">
        <v>1775</v>
      </c>
      <c r="P1058" s="2" t="s">
        <v>2023</v>
      </c>
      <c r="Q1058" s="2" t="s">
        <v>1779</v>
      </c>
      <c r="R1058" s="6" t="n">
        <v>44475</v>
      </c>
      <c r="S1058" s="2" t="s">
        <v>1749</v>
      </c>
      <c r="T1058" s="2" t="s">
        <v>1779</v>
      </c>
      <c r="U1058" s="6" t="n">
        <v>44482</v>
      </c>
      <c r="V1058" s="2" t="s">
        <v>1749</v>
      </c>
    </row>
    <row r="1059" customFormat="false" ht="18.7" hidden="false" customHeight="true" outlineLevel="0" collapsed="false">
      <c r="A1059" s="1" t="n">
        <v>1058</v>
      </c>
      <c r="B1059" s="2" t="s">
        <v>1640</v>
      </c>
      <c r="C1059" s="6" t="n">
        <v>45330</v>
      </c>
      <c r="D1059" s="1" t="n">
        <v>2024</v>
      </c>
      <c r="E1059" s="2" t="s">
        <v>1641</v>
      </c>
      <c r="F1059" s="6" t="n">
        <v>32451</v>
      </c>
      <c r="G1059" s="1" t="n">
        <v>1246</v>
      </c>
      <c r="H1059" s="2" t="s">
        <v>1642</v>
      </c>
      <c r="I1059" s="2" t="s">
        <v>1100</v>
      </c>
      <c r="J1059" s="2" t="s">
        <v>1823</v>
      </c>
      <c r="K1059" s="2" t="s">
        <v>3609</v>
      </c>
      <c r="L1059" s="2" t="s">
        <v>2758</v>
      </c>
      <c r="M1059" s="6" t="n">
        <v>45136</v>
      </c>
      <c r="O1059" s="2" t="s">
        <v>1749</v>
      </c>
      <c r="Q1059" s="2" t="s">
        <v>3610</v>
      </c>
      <c r="R1059" s="6" t="n">
        <v>45136</v>
      </c>
      <c r="S1059" s="2" t="s">
        <v>1749</v>
      </c>
    </row>
    <row r="1060" customFormat="false" ht="18.7" hidden="false" customHeight="true" outlineLevel="0" collapsed="false">
      <c r="A1060" s="1" t="n">
        <v>1059</v>
      </c>
      <c r="B1060" s="2" t="s">
        <v>3611</v>
      </c>
      <c r="C1060" s="6" t="n">
        <v>45421</v>
      </c>
      <c r="D1060" s="1" t="n">
        <v>2024</v>
      </c>
      <c r="E1060" s="2" t="s">
        <v>3612</v>
      </c>
      <c r="F1060" s="6" t="n">
        <v>36577</v>
      </c>
      <c r="G1060" s="1" t="n">
        <v>1259</v>
      </c>
      <c r="H1060" s="2" t="s">
        <v>3613</v>
      </c>
      <c r="I1060" s="2" t="s">
        <v>1100</v>
      </c>
      <c r="J1060" s="2" t="s">
        <v>1746</v>
      </c>
      <c r="K1060" s="2" t="s">
        <v>3614</v>
      </c>
      <c r="L1060" s="2" t="s">
        <v>3615</v>
      </c>
      <c r="M1060" s="6" t="n">
        <v>45419</v>
      </c>
      <c r="O1060" s="2" t="s">
        <v>1749</v>
      </c>
    </row>
    <row r="1061" customFormat="false" ht="18.7" hidden="false" customHeight="true" outlineLevel="0" collapsed="false">
      <c r="A1061" s="1" t="n">
        <v>1060</v>
      </c>
      <c r="B1061" s="2" t="s">
        <v>3616</v>
      </c>
      <c r="C1061" s="6" t="n">
        <v>45104</v>
      </c>
      <c r="D1061" s="1" t="n">
        <v>2023</v>
      </c>
      <c r="E1061" s="2" t="s">
        <v>3617</v>
      </c>
      <c r="F1061" s="6" t="n">
        <v>36288</v>
      </c>
      <c r="G1061" s="1" t="n">
        <v>1262</v>
      </c>
      <c r="H1061" s="2" t="s">
        <v>3618</v>
      </c>
      <c r="I1061" s="2" t="s">
        <v>1210</v>
      </c>
      <c r="J1061" s="2" t="s">
        <v>1746</v>
      </c>
      <c r="K1061" s="2" t="s">
        <v>1969</v>
      </c>
      <c r="L1061" s="2" t="s">
        <v>1970</v>
      </c>
      <c r="M1061" s="6" t="n">
        <v>44993</v>
      </c>
      <c r="O1061" s="2" t="s">
        <v>1749</v>
      </c>
      <c r="Q1061" s="2" t="s">
        <v>1921</v>
      </c>
      <c r="R1061" s="6" t="n">
        <v>44993</v>
      </c>
      <c r="S1061" s="2" t="s">
        <v>1749</v>
      </c>
      <c r="T1061" s="2" t="s">
        <v>2000</v>
      </c>
      <c r="U1061" s="6" t="n">
        <v>44993</v>
      </c>
      <c r="V1061" s="2" t="s">
        <v>1766</v>
      </c>
    </row>
    <row r="1062" customFormat="false" ht="18.7" hidden="false" customHeight="true" outlineLevel="0" collapsed="false">
      <c r="A1062" s="1" t="n">
        <v>1061</v>
      </c>
      <c r="B1062" s="2" t="s">
        <v>1722</v>
      </c>
      <c r="C1062" s="6" t="n">
        <v>44623</v>
      </c>
      <c r="D1062" s="1" t="n">
        <v>2022</v>
      </c>
      <c r="E1062" s="2" t="s">
        <v>1723</v>
      </c>
      <c r="F1062" s="6" t="n">
        <v>35493</v>
      </c>
      <c r="G1062" s="1" t="n">
        <v>1264</v>
      </c>
      <c r="H1062" s="2" t="s">
        <v>1725</v>
      </c>
      <c r="I1062" s="2" t="s">
        <v>1025</v>
      </c>
      <c r="J1062" s="2" t="s">
        <v>1746</v>
      </c>
      <c r="K1062" s="2" t="s">
        <v>3619</v>
      </c>
      <c r="L1062" s="2" t="s">
        <v>3620</v>
      </c>
      <c r="M1062" s="6" t="n">
        <v>44290</v>
      </c>
      <c r="O1062" s="2" t="s">
        <v>1749</v>
      </c>
      <c r="Q1062" s="2" t="s">
        <v>1837</v>
      </c>
      <c r="R1062" s="6" t="n">
        <v>44290</v>
      </c>
      <c r="S1062" s="2" t="s">
        <v>1784</v>
      </c>
    </row>
    <row r="1063" customFormat="false" ht="18.7" hidden="false" customHeight="true" outlineLevel="0" collapsed="false">
      <c r="A1063" s="1" t="n">
        <v>1062</v>
      </c>
      <c r="B1063" s="2" t="s">
        <v>3621</v>
      </c>
      <c r="C1063" s="6" t="n">
        <v>44819</v>
      </c>
      <c r="D1063" s="1" t="n">
        <v>2022</v>
      </c>
      <c r="E1063" s="2" t="s">
        <v>3622</v>
      </c>
      <c r="F1063" s="6" t="n">
        <v>37195</v>
      </c>
      <c r="G1063" s="1" t="n">
        <v>1267</v>
      </c>
      <c r="H1063" s="2" t="s">
        <v>3623</v>
      </c>
      <c r="I1063" s="2" t="s">
        <v>1842</v>
      </c>
      <c r="J1063" s="2" t="s">
        <v>1757</v>
      </c>
      <c r="K1063" s="2" t="s">
        <v>1778</v>
      </c>
      <c r="L1063" s="2" t="s">
        <v>1779</v>
      </c>
      <c r="M1063" s="6" t="n">
        <v>44803</v>
      </c>
      <c r="N1063" s="2" t="s">
        <v>1775</v>
      </c>
      <c r="P1063" s="2" t="s">
        <v>1904</v>
      </c>
    </row>
    <row r="1064" customFormat="false" ht="18.7" hidden="false" customHeight="true" outlineLevel="0" collapsed="false">
      <c r="A1064" s="1" t="n">
        <v>1063</v>
      </c>
      <c r="B1064" s="2" t="s">
        <v>3624</v>
      </c>
      <c r="C1064" s="6" t="n">
        <v>45071</v>
      </c>
      <c r="D1064" s="1" t="n">
        <v>2023</v>
      </c>
      <c r="E1064" s="2" t="s">
        <v>3625</v>
      </c>
      <c r="F1064" s="6" t="n">
        <v>37646</v>
      </c>
      <c r="G1064" s="1" t="n">
        <v>1269</v>
      </c>
      <c r="H1064" s="2" t="s">
        <v>3625</v>
      </c>
      <c r="I1064" s="2" t="s">
        <v>895</v>
      </c>
      <c r="J1064" s="2" t="s">
        <v>1757</v>
      </c>
      <c r="K1064" s="2" t="s">
        <v>1969</v>
      </c>
      <c r="L1064" s="2" t="s">
        <v>1970</v>
      </c>
      <c r="M1064" s="6" t="n">
        <v>45069</v>
      </c>
      <c r="N1064" s="2" t="s">
        <v>1775</v>
      </c>
      <c r="P1064" s="2" t="s">
        <v>1776</v>
      </c>
      <c r="Q1064" s="2" t="s">
        <v>1779</v>
      </c>
      <c r="R1064" s="6" t="n">
        <v>45069</v>
      </c>
      <c r="S1064" s="2" t="s">
        <v>1749</v>
      </c>
    </row>
    <row r="1065" customFormat="false" ht="18.7" hidden="false" customHeight="true" outlineLevel="0" collapsed="false">
      <c r="A1065" s="1" t="n">
        <v>1064</v>
      </c>
      <c r="B1065" s="2" t="s">
        <v>1426</v>
      </c>
      <c r="C1065" s="6" t="n">
        <v>44848</v>
      </c>
      <c r="D1065" s="1" t="n">
        <v>2022</v>
      </c>
      <c r="E1065" s="2" t="s">
        <v>1427</v>
      </c>
      <c r="F1065" s="6" t="n">
        <v>33254</v>
      </c>
      <c r="G1065" s="1" t="n">
        <v>1277</v>
      </c>
      <c r="H1065" s="2" t="s">
        <v>1429</v>
      </c>
      <c r="I1065" s="2" t="s">
        <v>1944</v>
      </c>
      <c r="J1065" s="2" t="s">
        <v>1746</v>
      </c>
      <c r="K1065" s="2" t="s">
        <v>1754</v>
      </c>
      <c r="L1065" s="2" t="s">
        <v>1750</v>
      </c>
      <c r="M1065" s="6" t="n">
        <v>44775</v>
      </c>
      <c r="N1065" s="2" t="s">
        <v>1775</v>
      </c>
      <c r="P1065" s="2" t="s">
        <v>1776</v>
      </c>
      <c r="Q1065" s="2" t="s">
        <v>1750</v>
      </c>
      <c r="R1065" s="6" t="n">
        <v>44775</v>
      </c>
      <c r="S1065" s="2" t="s">
        <v>1749</v>
      </c>
    </row>
    <row r="1066" customFormat="false" ht="18.7" hidden="false" customHeight="true" outlineLevel="0" collapsed="false">
      <c r="A1066" s="1" t="n">
        <v>1065</v>
      </c>
      <c r="B1066" s="2" t="s">
        <v>3626</v>
      </c>
      <c r="C1066" s="6" t="n">
        <v>44930</v>
      </c>
      <c r="D1066" s="1" t="n">
        <v>2023</v>
      </c>
      <c r="E1066" s="2" t="s">
        <v>3627</v>
      </c>
      <c r="F1066" s="6" t="n">
        <v>25541</v>
      </c>
      <c r="G1066" s="1" t="n">
        <v>1279</v>
      </c>
      <c r="H1066" s="2" t="s">
        <v>3628</v>
      </c>
      <c r="I1066" s="2" t="s">
        <v>1944</v>
      </c>
      <c r="J1066" s="2" t="s">
        <v>1850</v>
      </c>
      <c r="K1066" s="2" t="s">
        <v>1754</v>
      </c>
      <c r="L1066" s="2" t="s">
        <v>1750</v>
      </c>
      <c r="M1066" s="6" t="n">
        <v>44929</v>
      </c>
      <c r="N1066" s="2" t="s">
        <v>1758</v>
      </c>
      <c r="O1066" s="2" t="s">
        <v>1749</v>
      </c>
      <c r="Q1066" s="2" t="s">
        <v>2565</v>
      </c>
      <c r="R1066" s="6" t="n">
        <v>44929</v>
      </c>
      <c r="S1066" s="2" t="s">
        <v>1784</v>
      </c>
      <c r="T1066" s="2" t="s">
        <v>2247</v>
      </c>
      <c r="U1066" s="6" t="n">
        <v>44929</v>
      </c>
    </row>
    <row r="1067" customFormat="false" ht="18.7" hidden="false" customHeight="true" outlineLevel="0" collapsed="false">
      <c r="A1067" s="1" t="n">
        <v>1066</v>
      </c>
      <c r="B1067" s="2" t="s">
        <v>3629</v>
      </c>
      <c r="C1067" s="6" t="n">
        <v>45485</v>
      </c>
      <c r="D1067" s="1" t="n">
        <v>2024</v>
      </c>
      <c r="E1067" s="2" t="s">
        <v>3630</v>
      </c>
      <c r="F1067" s="6" t="n">
        <v>34819</v>
      </c>
      <c r="G1067" s="1" t="n">
        <v>1281</v>
      </c>
      <c r="H1067" s="2" t="s">
        <v>3631</v>
      </c>
      <c r="I1067" s="2" t="s">
        <v>1148</v>
      </c>
      <c r="J1067" s="2" t="s">
        <v>1850</v>
      </c>
      <c r="K1067" s="2" t="s">
        <v>3632</v>
      </c>
      <c r="L1067" s="2" t="s">
        <v>2357</v>
      </c>
      <c r="M1067" s="6" t="n">
        <v>45484</v>
      </c>
      <c r="N1067" s="2" t="s">
        <v>1775</v>
      </c>
      <c r="P1067" s="2" t="s">
        <v>1776</v>
      </c>
    </row>
    <row r="1068" customFormat="false" ht="18.7" hidden="false" customHeight="true" outlineLevel="0" collapsed="false">
      <c r="A1068" s="1" t="n">
        <v>1067</v>
      </c>
      <c r="B1068" s="2" t="s">
        <v>3633</v>
      </c>
      <c r="C1068" s="6" t="n">
        <v>45211</v>
      </c>
      <c r="D1068" s="1" t="n">
        <v>2023</v>
      </c>
      <c r="E1068" s="2" t="s">
        <v>3634</v>
      </c>
      <c r="F1068" s="6" t="n">
        <v>33785</v>
      </c>
      <c r="G1068" s="1" t="n">
        <v>1287</v>
      </c>
      <c r="H1068" s="2" t="s">
        <v>3635</v>
      </c>
      <c r="I1068" s="2" t="s">
        <v>927</v>
      </c>
      <c r="J1068" s="2" t="s">
        <v>1850</v>
      </c>
      <c r="K1068" s="2" t="s">
        <v>3559</v>
      </c>
      <c r="L1068" s="2" t="s">
        <v>3560</v>
      </c>
      <c r="M1068" s="6" t="n">
        <v>45209</v>
      </c>
      <c r="N1068" s="2" t="s">
        <v>1775</v>
      </c>
      <c r="P1068" s="2" t="s">
        <v>2023</v>
      </c>
    </row>
    <row r="1069" customFormat="false" ht="18.7" hidden="false" customHeight="true" outlineLevel="0" collapsed="false">
      <c r="A1069" s="1" t="n">
        <v>1068</v>
      </c>
      <c r="B1069" s="2" t="s">
        <v>3636</v>
      </c>
      <c r="C1069" s="6" t="n">
        <v>44817</v>
      </c>
      <c r="D1069" s="1" t="n">
        <v>2022</v>
      </c>
      <c r="E1069" s="2" t="s">
        <v>3637</v>
      </c>
      <c r="F1069" s="6" t="n">
        <v>26363</v>
      </c>
      <c r="G1069" s="1" t="n">
        <v>1297</v>
      </c>
      <c r="H1069" s="2" t="s">
        <v>3638</v>
      </c>
      <c r="I1069" s="2" t="s">
        <v>1100</v>
      </c>
      <c r="J1069" s="2" t="s">
        <v>1757</v>
      </c>
      <c r="K1069" s="2" t="s">
        <v>3321</v>
      </c>
      <c r="L1069" s="2" t="n">
        <v>629.14</v>
      </c>
      <c r="M1069" s="6" t="n">
        <v>44817</v>
      </c>
      <c r="N1069" s="2" t="s">
        <v>3322</v>
      </c>
      <c r="O1069" s="2" t="s">
        <v>1749</v>
      </c>
    </row>
    <row r="1070" customFormat="false" ht="18.7" hidden="false" customHeight="true" outlineLevel="0" collapsed="false">
      <c r="A1070" s="1" t="n">
        <v>1069</v>
      </c>
      <c r="B1070" s="2" t="s">
        <v>1482</v>
      </c>
      <c r="C1070" s="6" t="n">
        <v>44817</v>
      </c>
      <c r="D1070" s="1" t="n">
        <v>2022</v>
      </c>
      <c r="E1070" s="2" t="s">
        <v>1483</v>
      </c>
      <c r="F1070" s="6" t="n">
        <v>30270</v>
      </c>
      <c r="G1070" s="1" t="n">
        <v>1298</v>
      </c>
      <c r="H1070" s="2" t="s">
        <v>1485</v>
      </c>
      <c r="I1070" s="2" t="s">
        <v>1944</v>
      </c>
      <c r="J1070" s="2" t="s">
        <v>1850</v>
      </c>
      <c r="K1070" s="2" t="s">
        <v>1969</v>
      </c>
      <c r="L1070" s="2" t="s">
        <v>1970</v>
      </c>
      <c r="M1070" s="6" t="n">
        <v>44815</v>
      </c>
      <c r="N1070" s="2" t="s">
        <v>1775</v>
      </c>
      <c r="P1070" s="2" t="s">
        <v>1776</v>
      </c>
      <c r="Q1070" s="2" t="s">
        <v>1921</v>
      </c>
      <c r="R1070" s="6" t="n">
        <v>44815</v>
      </c>
      <c r="S1070" s="2" t="s">
        <v>1749</v>
      </c>
    </row>
    <row r="1071" customFormat="false" ht="18.7" hidden="false" customHeight="true" outlineLevel="0" collapsed="false">
      <c r="A1071" s="1" t="n">
        <v>1070</v>
      </c>
      <c r="B1071" s="2" t="s">
        <v>3639</v>
      </c>
      <c r="C1071" s="6" t="n">
        <v>44817</v>
      </c>
      <c r="D1071" s="1" t="n">
        <v>2022</v>
      </c>
      <c r="E1071" s="2" t="s">
        <v>3640</v>
      </c>
      <c r="F1071" s="6" t="n">
        <v>34157</v>
      </c>
      <c r="G1071" s="1" t="n">
        <v>1303</v>
      </c>
      <c r="H1071" s="2" t="s">
        <v>3641</v>
      </c>
      <c r="I1071" s="2" t="s">
        <v>1100</v>
      </c>
      <c r="J1071" s="2" t="s">
        <v>1757</v>
      </c>
      <c r="K1071" s="2" t="s">
        <v>3321</v>
      </c>
      <c r="L1071" s="2" t="n">
        <v>629.14</v>
      </c>
      <c r="M1071" s="6" t="n">
        <v>44817</v>
      </c>
      <c r="N1071" s="2" t="s">
        <v>3322</v>
      </c>
      <c r="O1071" s="2" t="s">
        <v>1749</v>
      </c>
    </row>
    <row r="1072" customFormat="false" ht="18.7" hidden="false" customHeight="true" outlineLevel="0" collapsed="false">
      <c r="A1072" s="1" t="n">
        <v>1071</v>
      </c>
      <c r="B1072" s="2" t="s">
        <v>3642</v>
      </c>
      <c r="C1072" s="6" t="n">
        <v>45224</v>
      </c>
      <c r="D1072" s="1" t="n">
        <v>2023</v>
      </c>
      <c r="E1072" s="2" t="s">
        <v>3643</v>
      </c>
      <c r="F1072" s="6" t="n">
        <v>30329</v>
      </c>
      <c r="G1072" s="1" t="n">
        <v>1307</v>
      </c>
      <c r="H1072" s="2" t="s">
        <v>3644</v>
      </c>
      <c r="I1072" s="2" t="s">
        <v>939</v>
      </c>
      <c r="J1072" s="2" t="s">
        <v>1757</v>
      </c>
      <c r="K1072" s="2" t="s">
        <v>3645</v>
      </c>
      <c r="L1072" s="2" t="s">
        <v>2647</v>
      </c>
      <c r="M1072" s="6" t="n">
        <v>42370</v>
      </c>
      <c r="N1072" s="2" t="s">
        <v>1758</v>
      </c>
      <c r="O1072" s="2" t="s">
        <v>1749</v>
      </c>
      <c r="Q1072" s="2" t="s">
        <v>3646</v>
      </c>
      <c r="R1072" s="6" t="n">
        <v>42370</v>
      </c>
    </row>
    <row r="1073" customFormat="false" ht="18.7" hidden="false" customHeight="true" outlineLevel="0" collapsed="false">
      <c r="A1073" s="1" t="n">
        <v>1072</v>
      </c>
      <c r="B1073" s="2" t="s">
        <v>3647</v>
      </c>
      <c r="C1073" s="6" t="n">
        <v>44817</v>
      </c>
      <c r="D1073" s="1" t="n">
        <v>2022</v>
      </c>
      <c r="E1073" s="2" t="s">
        <v>3648</v>
      </c>
      <c r="F1073" s="6" t="n">
        <v>34544</v>
      </c>
      <c r="G1073" s="1" t="n">
        <v>1309</v>
      </c>
      <c r="H1073" s="2" t="s">
        <v>3649</v>
      </c>
      <c r="I1073" s="2" t="s">
        <v>1100</v>
      </c>
      <c r="J1073" s="2" t="s">
        <v>1850</v>
      </c>
      <c r="K1073" s="2" t="s">
        <v>1977</v>
      </c>
      <c r="L1073" s="2" t="s">
        <v>1978</v>
      </c>
      <c r="M1073" s="6" t="n">
        <v>44815</v>
      </c>
      <c r="N1073" s="2" t="s">
        <v>1775</v>
      </c>
      <c r="P1073" s="2" t="s">
        <v>1776</v>
      </c>
    </row>
    <row r="1074" customFormat="false" ht="18.7" hidden="false" customHeight="true" outlineLevel="0" collapsed="false">
      <c r="A1074" s="1" t="n">
        <v>1073</v>
      </c>
      <c r="B1074" s="2" t="s">
        <v>3650</v>
      </c>
      <c r="C1074" s="6" t="n">
        <v>44817</v>
      </c>
      <c r="D1074" s="1" t="n">
        <v>2022</v>
      </c>
      <c r="E1074" s="2" t="s">
        <v>3651</v>
      </c>
      <c r="F1074" s="6" t="n">
        <v>21870</v>
      </c>
      <c r="G1074" s="1" t="n">
        <v>1314</v>
      </c>
      <c r="H1074" s="2" t="s">
        <v>3652</v>
      </c>
      <c r="I1074" s="2" t="s">
        <v>1100</v>
      </c>
      <c r="J1074" s="2" t="s">
        <v>1850</v>
      </c>
      <c r="K1074" s="2" t="s">
        <v>2249</v>
      </c>
      <c r="L1074" s="2" t="s">
        <v>2245</v>
      </c>
      <c r="M1074" s="6" t="n">
        <v>44814</v>
      </c>
      <c r="N1074" s="2" t="s">
        <v>1758</v>
      </c>
      <c r="O1074" s="2" t="s">
        <v>1749</v>
      </c>
      <c r="Q1074" s="2" t="s">
        <v>2255</v>
      </c>
      <c r="R1074" s="6" t="n">
        <v>44814</v>
      </c>
    </row>
    <row r="1075" customFormat="false" ht="18.7" hidden="false" customHeight="true" outlineLevel="0" collapsed="false">
      <c r="A1075" s="1" t="n">
        <v>1074</v>
      </c>
      <c r="B1075" s="2" t="s">
        <v>3653</v>
      </c>
      <c r="C1075" s="6" t="n">
        <v>44078</v>
      </c>
      <c r="D1075" s="1" t="n">
        <v>2020</v>
      </c>
      <c r="E1075" s="2" t="s">
        <v>3654</v>
      </c>
      <c r="F1075" s="6" t="n">
        <v>29522</v>
      </c>
      <c r="G1075" s="1" t="n">
        <v>1315</v>
      </c>
      <c r="H1075" s="2" t="s">
        <v>3655</v>
      </c>
      <c r="I1075" s="2" t="s">
        <v>895</v>
      </c>
      <c r="J1075" s="2" t="s">
        <v>1757</v>
      </c>
      <c r="K1075" s="2" t="s">
        <v>3656</v>
      </c>
      <c r="L1075" s="2" t="s">
        <v>3657</v>
      </c>
      <c r="M1075" s="6" t="n">
        <v>43801</v>
      </c>
      <c r="N1075" s="2" t="s">
        <v>1758</v>
      </c>
      <c r="O1075" s="2" t="s">
        <v>1749</v>
      </c>
      <c r="Q1075" s="2" t="s">
        <v>1970</v>
      </c>
      <c r="R1075" s="6" t="n">
        <v>43801</v>
      </c>
    </row>
    <row r="1076" customFormat="false" ht="18.7" hidden="false" customHeight="true" outlineLevel="0" collapsed="false">
      <c r="A1076" s="1" t="n">
        <v>1075</v>
      </c>
      <c r="B1076" s="2" t="s">
        <v>3658</v>
      </c>
      <c r="C1076" s="6" t="n">
        <v>44839</v>
      </c>
      <c r="D1076" s="1" t="n">
        <v>2022</v>
      </c>
      <c r="E1076" s="2" t="s">
        <v>3659</v>
      </c>
      <c r="F1076" s="6" t="n">
        <v>35797</v>
      </c>
      <c r="G1076" s="1" t="n">
        <v>1317</v>
      </c>
      <c r="H1076" s="2" t="s">
        <v>3660</v>
      </c>
      <c r="I1076" s="2" t="s">
        <v>927</v>
      </c>
      <c r="J1076" s="2" t="s">
        <v>1850</v>
      </c>
      <c r="K1076" s="2" t="s">
        <v>1778</v>
      </c>
      <c r="L1076" s="2" t="s">
        <v>1779</v>
      </c>
      <c r="M1076" s="6" t="n">
        <v>44279</v>
      </c>
      <c r="N1076" s="2" t="s">
        <v>1775</v>
      </c>
      <c r="P1076" s="2" t="s">
        <v>1797</v>
      </c>
    </row>
    <row r="1077" customFormat="false" ht="18.7" hidden="false" customHeight="true" outlineLevel="0" collapsed="false">
      <c r="A1077" s="1" t="n">
        <v>1076</v>
      </c>
      <c r="B1077" s="2" t="s">
        <v>3661</v>
      </c>
      <c r="C1077" s="6" t="n">
        <v>45345</v>
      </c>
      <c r="D1077" s="1" t="n">
        <v>2024</v>
      </c>
      <c r="E1077" s="2" t="s">
        <v>3662</v>
      </c>
      <c r="F1077" s="6" t="n">
        <v>33955</v>
      </c>
      <c r="G1077" s="1" t="n">
        <v>1318</v>
      </c>
      <c r="H1077" s="2" t="s">
        <v>3663</v>
      </c>
      <c r="I1077" s="2" t="s">
        <v>939</v>
      </c>
      <c r="J1077" s="2" t="s">
        <v>1757</v>
      </c>
      <c r="K1077" s="2" t="s">
        <v>1851</v>
      </c>
      <c r="L1077" s="2" t="s">
        <v>1852</v>
      </c>
      <c r="M1077" s="6" t="n">
        <v>45336</v>
      </c>
      <c r="N1077" s="2" t="s">
        <v>1758</v>
      </c>
      <c r="O1077" s="2" t="s">
        <v>1749</v>
      </c>
    </row>
    <row r="1078" customFormat="false" ht="18.7" hidden="false" customHeight="true" outlineLevel="0" collapsed="false">
      <c r="A1078" s="1" t="n">
        <v>1077</v>
      </c>
      <c r="B1078" s="2" t="s">
        <v>3664</v>
      </c>
      <c r="C1078" s="6" t="n">
        <v>44846</v>
      </c>
      <c r="D1078" s="1" t="n">
        <v>2022</v>
      </c>
      <c r="E1078" s="2" t="s">
        <v>3665</v>
      </c>
      <c r="F1078" s="6" t="n">
        <v>23450</v>
      </c>
      <c r="G1078" s="1" t="n">
        <v>1321</v>
      </c>
      <c r="H1078" s="2" t="s">
        <v>3665</v>
      </c>
      <c r="I1078" s="2" t="s">
        <v>2279</v>
      </c>
      <c r="J1078" s="2" t="s">
        <v>1850</v>
      </c>
      <c r="K1078" s="2" t="s">
        <v>1798</v>
      </c>
      <c r="L1078" s="2" t="n">
        <v>609.24</v>
      </c>
      <c r="M1078" s="6" t="n">
        <v>44764</v>
      </c>
      <c r="N1078" s="2" t="s">
        <v>1775</v>
      </c>
      <c r="P1078" s="2" t="s">
        <v>1776</v>
      </c>
    </row>
    <row r="1079" customFormat="false" ht="18.7" hidden="false" customHeight="true" outlineLevel="0" collapsed="false">
      <c r="A1079" s="1" t="n">
        <v>1078</v>
      </c>
      <c r="B1079" s="2" t="s">
        <v>1152</v>
      </c>
      <c r="C1079" s="6" t="n">
        <v>45587</v>
      </c>
      <c r="D1079" s="1" t="n">
        <v>2024</v>
      </c>
      <c r="E1079" s="2" t="s">
        <v>1153</v>
      </c>
      <c r="F1079" s="6" t="n">
        <v>27500</v>
      </c>
      <c r="G1079" s="1" t="n">
        <v>1322</v>
      </c>
      <c r="H1079" s="2" t="s">
        <v>1154</v>
      </c>
      <c r="I1079" s="2" t="s">
        <v>1148</v>
      </c>
      <c r="J1079" s="2" t="s">
        <v>1823</v>
      </c>
      <c r="K1079" s="2" t="s">
        <v>2254</v>
      </c>
      <c r="L1079" s="2" t="s">
        <v>2255</v>
      </c>
      <c r="M1079" s="6" t="n">
        <v>45584</v>
      </c>
      <c r="O1079" s="2" t="s">
        <v>1749</v>
      </c>
    </row>
    <row r="1080" customFormat="false" ht="18.7" hidden="false" customHeight="true" outlineLevel="0" collapsed="false">
      <c r="A1080" s="1" t="n">
        <v>1079</v>
      </c>
      <c r="B1080" s="2" t="s">
        <v>3666</v>
      </c>
      <c r="C1080" s="6" t="n">
        <v>45489</v>
      </c>
      <c r="D1080" s="1" t="n">
        <v>2024</v>
      </c>
      <c r="E1080" s="2" t="s">
        <v>3667</v>
      </c>
      <c r="F1080" s="6" t="n">
        <v>33135</v>
      </c>
      <c r="G1080" s="1" t="n">
        <v>1324</v>
      </c>
      <c r="H1080" s="2" t="s">
        <v>3668</v>
      </c>
      <c r="I1080" s="2" t="s">
        <v>917</v>
      </c>
      <c r="J1080" s="2" t="s">
        <v>1850</v>
      </c>
      <c r="K1080" s="2" t="s">
        <v>3669</v>
      </c>
      <c r="L1080" s="2" t="s">
        <v>3670</v>
      </c>
      <c r="M1080" s="6" t="n">
        <v>45486</v>
      </c>
      <c r="N1080" s="2" t="s">
        <v>1758</v>
      </c>
      <c r="O1080" s="2" t="s">
        <v>1749</v>
      </c>
      <c r="Q1080" s="2" t="s">
        <v>1824</v>
      </c>
      <c r="R1080" s="6" t="n">
        <v>45486</v>
      </c>
    </row>
    <row r="1081" customFormat="false" ht="18.7" hidden="false" customHeight="true" outlineLevel="0" collapsed="false">
      <c r="A1081" s="1" t="n">
        <v>1080</v>
      </c>
      <c r="B1081" s="2" t="s">
        <v>3671</v>
      </c>
      <c r="C1081" s="6" t="n">
        <v>45532</v>
      </c>
      <c r="D1081" s="1" t="n">
        <v>2024</v>
      </c>
      <c r="E1081" s="2" t="s">
        <v>3672</v>
      </c>
      <c r="F1081" s="6" t="n">
        <v>32665</v>
      </c>
      <c r="G1081" s="1" t="n">
        <v>1329</v>
      </c>
      <c r="H1081" s="2" t="s">
        <v>3673</v>
      </c>
      <c r="I1081" s="2" t="s">
        <v>1020</v>
      </c>
      <c r="J1081" s="2" t="s">
        <v>1850</v>
      </c>
      <c r="K1081" s="2" t="s">
        <v>2630</v>
      </c>
      <c r="L1081" s="2" t="s">
        <v>2631</v>
      </c>
      <c r="M1081" s="6" t="n">
        <v>45455</v>
      </c>
      <c r="N1081" s="2" t="s">
        <v>1775</v>
      </c>
      <c r="P1081" s="2" t="s">
        <v>1776</v>
      </c>
    </row>
    <row r="1082" customFormat="false" ht="18.7" hidden="false" customHeight="true" outlineLevel="0" collapsed="false">
      <c r="A1082" s="1" t="n">
        <v>1081</v>
      </c>
      <c r="B1082" s="2" t="s">
        <v>1499</v>
      </c>
      <c r="C1082" s="6" t="n">
        <v>45818</v>
      </c>
      <c r="D1082" s="1" t="n">
        <v>2025</v>
      </c>
      <c r="E1082" s="2" t="s">
        <v>1500</v>
      </c>
      <c r="F1082" s="6" t="n">
        <v>36222</v>
      </c>
      <c r="G1082" s="1" t="n">
        <v>1331</v>
      </c>
      <c r="H1082" s="2" t="s">
        <v>1502</v>
      </c>
      <c r="J1082" s="2" t="s">
        <v>1823</v>
      </c>
      <c r="K1082" s="2" t="s">
        <v>1860</v>
      </c>
      <c r="L1082" s="2" t="s">
        <v>1837</v>
      </c>
      <c r="M1082" s="6" t="n">
        <v>45817</v>
      </c>
      <c r="O1082" s="2" t="s">
        <v>1766</v>
      </c>
      <c r="Q1082" s="2" t="s">
        <v>1864</v>
      </c>
      <c r="R1082" s="6" t="n">
        <v>45817</v>
      </c>
      <c r="S1082" s="2" t="s">
        <v>1766</v>
      </c>
    </row>
    <row r="1083" customFormat="false" ht="18.7" hidden="false" customHeight="true" outlineLevel="0" collapsed="false">
      <c r="A1083" s="1" t="n">
        <v>1082</v>
      </c>
      <c r="B1083" s="2" t="s">
        <v>1474</v>
      </c>
      <c r="C1083" s="6" t="n">
        <v>45765</v>
      </c>
      <c r="D1083" s="1" t="n">
        <v>2025</v>
      </c>
      <c r="E1083" s="2" t="s">
        <v>1475</v>
      </c>
      <c r="F1083" s="6" t="n">
        <v>34925</v>
      </c>
      <c r="G1083" s="1" t="n">
        <v>1335</v>
      </c>
      <c r="H1083" s="2" t="s">
        <v>1476</v>
      </c>
      <c r="I1083" s="2" t="s">
        <v>1148</v>
      </c>
      <c r="J1083" s="2" t="s">
        <v>1823</v>
      </c>
      <c r="K1083" s="2" t="s">
        <v>1787</v>
      </c>
      <c r="L1083" s="2" t="s">
        <v>1788</v>
      </c>
      <c r="M1083" s="6" t="n">
        <v>45764</v>
      </c>
      <c r="O1083" s="2" t="s">
        <v>1749</v>
      </c>
      <c r="Q1083" s="2" t="s">
        <v>1768</v>
      </c>
      <c r="R1083" s="6" t="n">
        <v>45764</v>
      </c>
      <c r="S1083" s="2" t="s">
        <v>1749</v>
      </c>
      <c r="T1083" s="2" t="s">
        <v>2000</v>
      </c>
      <c r="U1083" s="6" t="n">
        <v>45764</v>
      </c>
      <c r="V1083" s="2" t="s">
        <v>1766</v>
      </c>
    </row>
    <row r="1084" customFormat="false" ht="18.7" hidden="false" customHeight="true" outlineLevel="0" collapsed="false">
      <c r="A1084" s="1" t="n">
        <v>1083</v>
      </c>
      <c r="B1084" s="2" t="s">
        <v>3674</v>
      </c>
      <c r="C1084" s="6" t="n">
        <v>45125</v>
      </c>
      <c r="D1084" s="1" t="n">
        <v>2023</v>
      </c>
      <c r="E1084" s="2" t="s">
        <v>3675</v>
      </c>
      <c r="F1084" s="6" t="n">
        <v>37971</v>
      </c>
      <c r="G1084" s="1" t="n">
        <v>1339</v>
      </c>
      <c r="H1084" s="2" t="s">
        <v>3676</v>
      </c>
      <c r="I1084" s="2" t="s">
        <v>1944</v>
      </c>
      <c r="J1084" s="2" t="s">
        <v>1850</v>
      </c>
      <c r="K1084" s="2" t="s">
        <v>3538</v>
      </c>
      <c r="L1084" s="2" t="s">
        <v>3539</v>
      </c>
      <c r="M1084" s="6" t="n">
        <v>44823</v>
      </c>
      <c r="N1084" s="2" t="s">
        <v>1758</v>
      </c>
      <c r="O1084" s="2" t="s">
        <v>1749</v>
      </c>
      <c r="Q1084" s="2" t="s">
        <v>3540</v>
      </c>
      <c r="R1084" s="6" t="n">
        <v>44823</v>
      </c>
      <c r="S1084" s="2" t="s">
        <v>1749</v>
      </c>
    </row>
    <row r="1085" customFormat="false" ht="18.7" hidden="false" customHeight="true" outlineLevel="0" collapsed="false">
      <c r="A1085" s="1" t="n">
        <v>1084</v>
      </c>
      <c r="B1085" s="2" t="s">
        <v>3677</v>
      </c>
      <c r="C1085" s="6" t="n">
        <v>44855</v>
      </c>
      <c r="D1085" s="1" t="n">
        <v>2022</v>
      </c>
      <c r="E1085" s="2" t="s">
        <v>3678</v>
      </c>
      <c r="F1085" s="6" t="n">
        <v>29410</v>
      </c>
      <c r="G1085" s="1" t="n">
        <v>1340</v>
      </c>
      <c r="H1085" s="2" t="s">
        <v>3678</v>
      </c>
      <c r="I1085" s="2" t="s">
        <v>979</v>
      </c>
      <c r="J1085" s="2" t="s">
        <v>1850</v>
      </c>
      <c r="K1085" s="2" t="s">
        <v>3305</v>
      </c>
      <c r="L1085" s="2" t="s">
        <v>2522</v>
      </c>
      <c r="M1085" s="6" t="n">
        <v>44287</v>
      </c>
      <c r="N1085" s="2" t="s">
        <v>1906</v>
      </c>
      <c r="O1085" s="2" t="s">
        <v>1749</v>
      </c>
      <c r="Q1085" s="2" t="s">
        <v>3679</v>
      </c>
      <c r="R1085" s="6" t="n">
        <v>44287</v>
      </c>
      <c r="S1085" s="2" t="s">
        <v>1749</v>
      </c>
    </row>
    <row r="1086" customFormat="false" ht="18.7" hidden="false" customHeight="true" outlineLevel="0" collapsed="false">
      <c r="A1086" s="1" t="n">
        <v>1085</v>
      </c>
      <c r="B1086" s="2" t="s">
        <v>3680</v>
      </c>
      <c r="C1086" s="6" t="n">
        <v>44848</v>
      </c>
      <c r="D1086" s="1" t="n">
        <v>2022</v>
      </c>
      <c r="E1086" s="2" t="s">
        <v>3681</v>
      </c>
      <c r="F1086" s="6" t="n">
        <v>36750</v>
      </c>
      <c r="G1086" s="1" t="n">
        <v>1349</v>
      </c>
      <c r="H1086" s="2" t="s">
        <v>3681</v>
      </c>
      <c r="I1086" s="2" t="s">
        <v>964</v>
      </c>
      <c r="J1086" s="2" t="s">
        <v>1746</v>
      </c>
      <c r="K1086" s="2" t="s">
        <v>1754</v>
      </c>
      <c r="L1086" s="2" t="s">
        <v>1750</v>
      </c>
      <c r="M1086" s="6" t="n">
        <v>44847</v>
      </c>
      <c r="O1086" s="2" t="s">
        <v>1749</v>
      </c>
    </row>
    <row r="1087" customFormat="false" ht="18.7" hidden="false" customHeight="true" outlineLevel="0" collapsed="false">
      <c r="A1087" s="1" t="n">
        <v>1086</v>
      </c>
      <c r="B1087" s="2" t="s">
        <v>3682</v>
      </c>
      <c r="C1087" s="6" t="n">
        <v>45579</v>
      </c>
      <c r="D1087" s="1" t="n">
        <v>2024</v>
      </c>
      <c r="E1087" s="2" t="s">
        <v>3683</v>
      </c>
      <c r="F1087" s="6" t="n">
        <v>30892</v>
      </c>
      <c r="G1087" s="1" t="n">
        <v>1350</v>
      </c>
      <c r="H1087" s="2" t="s">
        <v>3684</v>
      </c>
      <c r="I1087" s="2" t="s">
        <v>895</v>
      </c>
      <c r="J1087" s="2" t="s">
        <v>1850</v>
      </c>
      <c r="K1087" s="2" t="s">
        <v>2082</v>
      </c>
      <c r="L1087" s="2" t="s">
        <v>2083</v>
      </c>
      <c r="M1087" s="6" t="n">
        <v>45578</v>
      </c>
      <c r="N1087" s="2" t="s">
        <v>1775</v>
      </c>
      <c r="P1087" s="2" t="s">
        <v>1776</v>
      </c>
      <c r="Q1087" s="2" t="s">
        <v>2678</v>
      </c>
      <c r="R1087" s="6" t="n">
        <v>45578</v>
      </c>
      <c r="S1087" s="2" t="s">
        <v>1749</v>
      </c>
      <c r="T1087" s="2" t="s">
        <v>1788</v>
      </c>
      <c r="U1087" s="6" t="n">
        <v>45578</v>
      </c>
      <c r="V1087" s="2" t="s">
        <v>1749</v>
      </c>
    </row>
    <row r="1088" customFormat="false" ht="18.7" hidden="false" customHeight="true" outlineLevel="0" collapsed="false">
      <c r="A1088" s="1" t="n">
        <v>1087</v>
      </c>
      <c r="B1088" s="2" t="s">
        <v>3685</v>
      </c>
      <c r="C1088" s="6" t="n">
        <v>45350</v>
      </c>
      <c r="D1088" s="1" t="n">
        <v>2024</v>
      </c>
      <c r="E1088" s="2" t="s">
        <v>3686</v>
      </c>
      <c r="F1088" s="6" t="n">
        <v>28171</v>
      </c>
      <c r="G1088" s="1" t="n">
        <v>1358</v>
      </c>
      <c r="H1088" s="2" t="s">
        <v>3686</v>
      </c>
      <c r="I1088" s="2" t="s">
        <v>917</v>
      </c>
      <c r="J1088" s="2" t="s">
        <v>1757</v>
      </c>
      <c r="K1088" s="2" t="s">
        <v>2082</v>
      </c>
      <c r="L1088" s="2" t="s">
        <v>2083</v>
      </c>
      <c r="M1088" s="6" t="n">
        <v>45167</v>
      </c>
      <c r="N1088" s="2" t="s">
        <v>1758</v>
      </c>
      <c r="O1088" s="2" t="s">
        <v>1749</v>
      </c>
    </row>
    <row r="1089" customFormat="false" ht="18.7" hidden="false" customHeight="true" outlineLevel="0" collapsed="false">
      <c r="A1089" s="1" t="n">
        <v>1088</v>
      </c>
      <c r="B1089" s="2" t="s">
        <v>3687</v>
      </c>
      <c r="C1089" s="6" t="n">
        <v>45211</v>
      </c>
      <c r="D1089" s="1" t="n">
        <v>2023</v>
      </c>
      <c r="E1089" s="2" t="s">
        <v>3688</v>
      </c>
      <c r="F1089" s="6" t="n">
        <v>35087</v>
      </c>
      <c r="G1089" s="1" t="n">
        <v>1366</v>
      </c>
      <c r="H1089" s="2" t="s">
        <v>3689</v>
      </c>
      <c r="I1089" s="2" t="s">
        <v>927</v>
      </c>
      <c r="J1089" s="2" t="s">
        <v>1757</v>
      </c>
      <c r="K1089" s="2" t="s">
        <v>3690</v>
      </c>
      <c r="L1089" s="2" t="s">
        <v>3691</v>
      </c>
      <c r="M1089" s="6" t="n">
        <v>45209</v>
      </c>
      <c r="N1089" s="2" t="s">
        <v>1890</v>
      </c>
      <c r="O1089" s="2" t="s">
        <v>1749</v>
      </c>
      <c r="Q1089" s="2" t="s">
        <v>3692</v>
      </c>
      <c r="R1089" s="6" t="n">
        <v>45209</v>
      </c>
      <c r="S1089" s="2" t="s">
        <v>1749</v>
      </c>
    </row>
    <row r="1090" customFormat="false" ht="18.7" hidden="false" customHeight="true" outlineLevel="0" collapsed="false">
      <c r="A1090" s="1" t="n">
        <v>1089</v>
      </c>
      <c r="B1090" s="2" t="s">
        <v>3693</v>
      </c>
      <c r="C1090" s="6" t="n">
        <v>44820</v>
      </c>
      <c r="D1090" s="1" t="n">
        <v>2022</v>
      </c>
      <c r="E1090" s="2" t="s">
        <v>3694</v>
      </c>
      <c r="F1090" s="6" t="n">
        <v>29761</v>
      </c>
      <c r="G1090" s="1" t="n">
        <v>1367</v>
      </c>
      <c r="H1090" s="2" t="s">
        <v>3695</v>
      </c>
      <c r="I1090" s="2" t="s">
        <v>1957</v>
      </c>
      <c r="J1090" s="2" t="s">
        <v>1757</v>
      </c>
      <c r="K1090" s="2" t="s">
        <v>1754</v>
      </c>
      <c r="L1090" s="2" t="s">
        <v>1750</v>
      </c>
      <c r="M1090" s="6" t="n">
        <v>44531</v>
      </c>
      <c r="N1090" s="2" t="s">
        <v>1758</v>
      </c>
      <c r="O1090" s="2" t="s">
        <v>1749</v>
      </c>
      <c r="Q1090" s="2" t="s">
        <v>2566</v>
      </c>
      <c r="R1090" s="6" t="n">
        <v>44531</v>
      </c>
      <c r="S1090" s="2" t="s">
        <v>1784</v>
      </c>
      <c r="T1090" s="2" t="s">
        <v>2565</v>
      </c>
      <c r="U1090" s="6" t="n">
        <v>44531</v>
      </c>
      <c r="V1090" s="2" t="s">
        <v>1784</v>
      </c>
    </row>
    <row r="1091" customFormat="false" ht="18.7" hidden="false" customHeight="true" outlineLevel="0" collapsed="false">
      <c r="A1091" s="1" t="n">
        <v>1090</v>
      </c>
      <c r="B1091" s="2" t="s">
        <v>3696</v>
      </c>
      <c r="C1091" s="6" t="n">
        <v>45653</v>
      </c>
      <c r="D1091" s="1" t="n">
        <v>2024</v>
      </c>
      <c r="E1091" s="2" t="s">
        <v>3697</v>
      </c>
      <c r="F1091" s="6" t="n">
        <v>24358</v>
      </c>
      <c r="G1091" s="1" t="n">
        <v>1368</v>
      </c>
      <c r="H1091" s="2" t="s">
        <v>3698</v>
      </c>
      <c r="I1091" s="2" t="s">
        <v>895</v>
      </c>
      <c r="J1091" s="2" t="s">
        <v>1757</v>
      </c>
      <c r="K1091" s="2" t="s">
        <v>2878</v>
      </c>
      <c r="L1091" s="2" t="s">
        <v>2879</v>
      </c>
      <c r="M1091" s="6" t="n">
        <v>45649</v>
      </c>
      <c r="N1091" s="2" t="s">
        <v>1758</v>
      </c>
      <c r="O1091" s="2" t="s">
        <v>1749</v>
      </c>
      <c r="Q1091" s="2" t="s">
        <v>3699</v>
      </c>
      <c r="R1091" s="6" t="n">
        <v>45649</v>
      </c>
    </row>
    <row r="1092" customFormat="false" ht="18.7" hidden="false" customHeight="true" outlineLevel="0" collapsed="false">
      <c r="A1092" s="1" t="n">
        <v>1091</v>
      </c>
      <c r="B1092" s="2" t="s">
        <v>3700</v>
      </c>
      <c r="C1092" s="6" t="n">
        <v>45001</v>
      </c>
      <c r="D1092" s="1" t="n">
        <v>2023</v>
      </c>
      <c r="E1092" s="2" t="s">
        <v>3701</v>
      </c>
      <c r="F1092" s="6" t="n">
        <v>34358</v>
      </c>
      <c r="G1092" s="1" t="n">
        <v>1370</v>
      </c>
      <c r="H1092" s="2" t="s">
        <v>3702</v>
      </c>
      <c r="I1092" s="2" t="s">
        <v>2112</v>
      </c>
      <c r="J1092" s="2" t="s">
        <v>1850</v>
      </c>
      <c r="K1092" s="2" t="s">
        <v>2458</v>
      </c>
      <c r="L1092" s="2" t="s">
        <v>2459</v>
      </c>
      <c r="M1092" s="6" t="n">
        <v>44999</v>
      </c>
      <c r="N1092" s="2" t="s">
        <v>1906</v>
      </c>
      <c r="O1092" s="2" t="s">
        <v>1749</v>
      </c>
    </row>
    <row r="1093" customFormat="false" ht="18.7" hidden="false" customHeight="true" outlineLevel="0" collapsed="false">
      <c r="A1093" s="1" t="n">
        <v>1092</v>
      </c>
      <c r="B1093" s="2" t="s">
        <v>3703</v>
      </c>
      <c r="C1093" s="6" t="n">
        <v>44999</v>
      </c>
      <c r="D1093" s="1" t="n">
        <v>2023</v>
      </c>
      <c r="E1093" s="2" t="s">
        <v>3704</v>
      </c>
      <c r="F1093" s="6" t="n">
        <v>28754</v>
      </c>
      <c r="G1093" s="1" t="n">
        <v>1374</v>
      </c>
      <c r="H1093" s="2" t="s">
        <v>3704</v>
      </c>
      <c r="I1093" s="2" t="s">
        <v>979</v>
      </c>
      <c r="J1093" s="2" t="s">
        <v>1757</v>
      </c>
      <c r="K1093" s="2" t="s">
        <v>1787</v>
      </c>
      <c r="L1093" s="2" t="s">
        <v>1788</v>
      </c>
      <c r="M1093" s="6" t="n">
        <v>44998</v>
      </c>
      <c r="N1093" s="2" t="s">
        <v>1758</v>
      </c>
      <c r="O1093" s="2" t="s">
        <v>1749</v>
      </c>
    </row>
    <row r="1094" customFormat="false" ht="18.7" hidden="false" customHeight="true" outlineLevel="0" collapsed="false">
      <c r="A1094" s="1" t="n">
        <v>1093</v>
      </c>
      <c r="B1094" s="2" t="s">
        <v>3705</v>
      </c>
      <c r="C1094" s="6" t="n">
        <v>44936</v>
      </c>
      <c r="D1094" s="1" t="n">
        <v>2023</v>
      </c>
      <c r="E1094" s="2" t="s">
        <v>3706</v>
      </c>
      <c r="F1094" s="6" t="n">
        <v>33283</v>
      </c>
      <c r="G1094" s="1" t="n">
        <v>1375</v>
      </c>
      <c r="H1094" s="2" t="s">
        <v>3707</v>
      </c>
      <c r="I1094" s="2" t="s">
        <v>1196</v>
      </c>
      <c r="J1094" s="2" t="s">
        <v>1850</v>
      </c>
      <c r="K1094" s="2" t="s">
        <v>2069</v>
      </c>
      <c r="L1094" s="2" t="s">
        <v>2070</v>
      </c>
      <c r="M1094" s="6" t="n">
        <v>44934</v>
      </c>
      <c r="N1094" s="2" t="s">
        <v>1775</v>
      </c>
      <c r="P1094" s="2" t="s">
        <v>1776</v>
      </c>
      <c r="Q1094" s="2" t="s">
        <v>1852</v>
      </c>
      <c r="R1094" s="6" t="n">
        <v>44934</v>
      </c>
      <c r="S1094" s="2" t="s">
        <v>1749</v>
      </c>
    </row>
    <row r="1095" customFormat="false" ht="18.7" hidden="false" customHeight="true" outlineLevel="0" collapsed="false">
      <c r="A1095" s="1" t="n">
        <v>1094</v>
      </c>
      <c r="B1095" s="2" t="s">
        <v>3708</v>
      </c>
      <c r="C1095" s="6" t="n">
        <v>45211</v>
      </c>
      <c r="D1095" s="1" t="n">
        <v>2023</v>
      </c>
      <c r="E1095" s="2" t="s">
        <v>3709</v>
      </c>
      <c r="F1095" s="6" t="n">
        <v>32330</v>
      </c>
      <c r="G1095" s="1" t="n">
        <v>1377</v>
      </c>
      <c r="H1095" s="2" t="s">
        <v>3709</v>
      </c>
      <c r="I1095" s="2" t="s">
        <v>927</v>
      </c>
      <c r="J1095" s="2" t="s">
        <v>1757</v>
      </c>
      <c r="K1095" s="2" t="s">
        <v>1759</v>
      </c>
      <c r="L1095" s="2" t="s">
        <v>1750</v>
      </c>
      <c r="M1095" s="6" t="n">
        <v>45209</v>
      </c>
      <c r="N1095" s="2" t="s">
        <v>1758</v>
      </c>
      <c r="O1095" s="2" t="s">
        <v>1749</v>
      </c>
    </row>
    <row r="1096" customFormat="false" ht="18.7" hidden="false" customHeight="true" outlineLevel="0" collapsed="false">
      <c r="A1096" s="1" t="n">
        <v>1095</v>
      </c>
      <c r="B1096" s="2" t="s">
        <v>3710</v>
      </c>
      <c r="C1096" s="6" t="n">
        <v>45488</v>
      </c>
      <c r="D1096" s="1" t="n">
        <v>2024</v>
      </c>
      <c r="E1096" s="2" t="s">
        <v>3711</v>
      </c>
      <c r="F1096" s="6" t="n">
        <v>38696</v>
      </c>
      <c r="G1096" s="1" t="n">
        <v>1391</v>
      </c>
      <c r="H1096" s="2" t="s">
        <v>3712</v>
      </c>
      <c r="I1096" s="2" t="s">
        <v>1148</v>
      </c>
      <c r="J1096" s="2" t="s">
        <v>1757</v>
      </c>
      <c r="K1096" s="2" t="s">
        <v>3713</v>
      </c>
      <c r="L1096" s="2" t="s">
        <v>3714</v>
      </c>
      <c r="M1096" s="6" t="n">
        <v>45487</v>
      </c>
      <c r="N1096" s="2" t="s">
        <v>1890</v>
      </c>
      <c r="O1096" s="2" t="s">
        <v>1749</v>
      </c>
    </row>
    <row r="1097" customFormat="false" ht="18.7" hidden="false" customHeight="true" outlineLevel="0" collapsed="false">
      <c r="A1097" s="1" t="n">
        <v>1096</v>
      </c>
      <c r="B1097" s="2" t="s">
        <v>1605</v>
      </c>
      <c r="C1097" s="6" t="n">
        <v>45553</v>
      </c>
      <c r="D1097" s="1" t="n">
        <v>2024</v>
      </c>
      <c r="E1097" s="2" t="s">
        <v>1606</v>
      </c>
      <c r="F1097" s="6" t="n">
        <v>28351</v>
      </c>
      <c r="G1097" s="1" t="n">
        <v>1399</v>
      </c>
      <c r="H1097" s="2" t="s">
        <v>1608</v>
      </c>
      <c r="J1097" s="2" t="s">
        <v>1823</v>
      </c>
      <c r="K1097" s="2" t="s">
        <v>2343</v>
      </c>
      <c r="L1097" s="2" t="s">
        <v>2131</v>
      </c>
      <c r="M1097" s="6" t="n">
        <v>45551</v>
      </c>
      <c r="O1097" s="2" t="s">
        <v>1784</v>
      </c>
      <c r="Q1097" s="2" t="s">
        <v>1988</v>
      </c>
      <c r="R1097" s="6" t="n">
        <v>45551</v>
      </c>
      <c r="S1097" s="2" t="s">
        <v>1766</v>
      </c>
    </row>
    <row r="1098" customFormat="false" ht="18.7" hidden="false" customHeight="true" outlineLevel="0" collapsed="false">
      <c r="A1098" s="1" t="n">
        <v>1097</v>
      </c>
      <c r="B1098" s="2" t="s">
        <v>1140</v>
      </c>
      <c r="C1098" s="6" t="n">
        <v>45604</v>
      </c>
      <c r="D1098" s="1" t="n">
        <v>2024</v>
      </c>
      <c r="E1098" s="2" t="s">
        <v>1141</v>
      </c>
      <c r="F1098" s="6" t="n">
        <v>34115</v>
      </c>
      <c r="G1098" s="1" t="n">
        <v>1401</v>
      </c>
      <c r="H1098" s="2" t="s">
        <v>1142</v>
      </c>
      <c r="I1098" s="2" t="s">
        <v>1100</v>
      </c>
      <c r="J1098" s="2" t="s">
        <v>1823</v>
      </c>
      <c r="K1098" s="2" t="s">
        <v>1969</v>
      </c>
      <c r="L1098" s="2" t="s">
        <v>1970</v>
      </c>
      <c r="M1098" s="6" t="n">
        <v>45600</v>
      </c>
      <c r="O1098" s="2" t="s">
        <v>1749</v>
      </c>
      <c r="Q1098" s="2" t="s">
        <v>1921</v>
      </c>
      <c r="R1098" s="6" t="n">
        <v>45600</v>
      </c>
      <c r="S1098" s="2" t="s">
        <v>1749</v>
      </c>
    </row>
    <row r="1099" customFormat="false" ht="18.7" hidden="false" customHeight="true" outlineLevel="0" collapsed="false">
      <c r="A1099" s="1" t="n">
        <v>1098</v>
      </c>
      <c r="B1099" s="2" t="s">
        <v>3715</v>
      </c>
      <c r="C1099" s="6" t="n">
        <v>45282</v>
      </c>
      <c r="D1099" s="1" t="n">
        <v>2023</v>
      </c>
      <c r="E1099" s="2" t="s">
        <v>3716</v>
      </c>
      <c r="F1099" s="6" t="n">
        <v>38272</v>
      </c>
      <c r="G1099" s="1" t="n">
        <v>1402</v>
      </c>
      <c r="H1099" s="2" t="s">
        <v>3717</v>
      </c>
      <c r="I1099" s="2" t="s">
        <v>1842</v>
      </c>
      <c r="J1099" s="2" t="s">
        <v>1850</v>
      </c>
      <c r="K1099" s="2" t="s">
        <v>1787</v>
      </c>
      <c r="L1099" s="2" t="s">
        <v>1788</v>
      </c>
      <c r="M1099" s="6" t="n">
        <v>45281</v>
      </c>
      <c r="N1099" s="2" t="s">
        <v>1775</v>
      </c>
      <c r="P1099" s="2" t="s">
        <v>1776</v>
      </c>
      <c r="Q1099" s="2" t="s">
        <v>1774</v>
      </c>
      <c r="R1099" s="6" t="n">
        <v>45281</v>
      </c>
      <c r="S1099" s="2" t="s">
        <v>1749</v>
      </c>
    </row>
    <row r="1100" customFormat="false" ht="18.7" hidden="false" customHeight="true" outlineLevel="0" collapsed="false">
      <c r="A1100" s="1" t="n">
        <v>1099</v>
      </c>
      <c r="B1100" s="2" t="s">
        <v>3718</v>
      </c>
      <c r="C1100" s="6" t="n">
        <v>44482</v>
      </c>
      <c r="D1100" s="1" t="n">
        <v>2021</v>
      </c>
      <c r="E1100" s="2" t="s">
        <v>3719</v>
      </c>
      <c r="F1100" s="6" t="n">
        <v>34654</v>
      </c>
      <c r="G1100" s="1" t="n">
        <v>1403</v>
      </c>
      <c r="H1100" s="2" t="s">
        <v>3719</v>
      </c>
      <c r="I1100" s="2" t="s">
        <v>927</v>
      </c>
      <c r="J1100" s="2" t="s">
        <v>1757</v>
      </c>
      <c r="K1100" s="2" t="s">
        <v>1778</v>
      </c>
      <c r="L1100" s="2" t="s">
        <v>1779</v>
      </c>
      <c r="M1100" s="6" t="n">
        <v>44382</v>
      </c>
      <c r="N1100" s="2" t="s">
        <v>1758</v>
      </c>
      <c r="O1100" s="2" t="s">
        <v>1749</v>
      </c>
    </row>
    <row r="1101" customFormat="false" ht="18.7" hidden="false" customHeight="true" outlineLevel="0" collapsed="false">
      <c r="A1101" s="1" t="n">
        <v>1100</v>
      </c>
      <c r="B1101" s="2" t="s">
        <v>3720</v>
      </c>
      <c r="C1101" s="6" t="n">
        <v>45330</v>
      </c>
      <c r="D1101" s="1" t="n">
        <v>2024</v>
      </c>
      <c r="E1101" s="2" t="s">
        <v>3721</v>
      </c>
      <c r="F1101" s="6" t="n">
        <v>30134</v>
      </c>
      <c r="G1101" s="1" t="n">
        <v>1404</v>
      </c>
      <c r="H1101" s="2" t="s">
        <v>3722</v>
      </c>
      <c r="I1101" s="2" t="s">
        <v>1148</v>
      </c>
      <c r="J1101" s="2" t="s">
        <v>1850</v>
      </c>
      <c r="K1101" s="2" t="s">
        <v>3723</v>
      </c>
      <c r="L1101" s="2" t="s">
        <v>1748</v>
      </c>
      <c r="M1101" s="6" t="n">
        <v>45296</v>
      </c>
      <c r="N1101" s="2" t="s">
        <v>1775</v>
      </c>
      <c r="P1101" s="2" t="s">
        <v>1776</v>
      </c>
    </row>
    <row r="1102" customFormat="false" ht="18.7" hidden="false" customHeight="true" outlineLevel="0" collapsed="false">
      <c r="A1102" s="1" t="n">
        <v>1101</v>
      </c>
      <c r="B1102" s="2" t="s">
        <v>3724</v>
      </c>
      <c r="C1102" s="6" t="n">
        <v>45294</v>
      </c>
      <c r="D1102" s="1" t="n">
        <v>2024</v>
      </c>
      <c r="E1102" s="2" t="s">
        <v>3725</v>
      </c>
      <c r="F1102" s="6" t="n">
        <v>37843</v>
      </c>
      <c r="G1102" s="1" t="n">
        <v>1406</v>
      </c>
      <c r="H1102" s="2" t="s">
        <v>3726</v>
      </c>
      <c r="I1102" s="2" t="s">
        <v>1020</v>
      </c>
      <c r="J1102" s="2" t="s">
        <v>1746</v>
      </c>
      <c r="K1102" s="2" t="s">
        <v>3727</v>
      </c>
      <c r="L1102" s="2" t="s">
        <v>3225</v>
      </c>
      <c r="M1102" s="6" t="n">
        <v>45292</v>
      </c>
      <c r="N1102" s="2" t="s">
        <v>1775</v>
      </c>
      <c r="P1102" s="2" t="s">
        <v>2023</v>
      </c>
    </row>
    <row r="1103" customFormat="false" ht="18.7" hidden="false" customHeight="true" outlineLevel="0" collapsed="false">
      <c r="A1103" s="1" t="n">
        <v>1102</v>
      </c>
      <c r="B1103" s="2" t="s">
        <v>3728</v>
      </c>
      <c r="C1103" s="6" t="n">
        <v>45229</v>
      </c>
      <c r="D1103" s="1" t="n">
        <v>2023</v>
      </c>
      <c r="E1103" s="2" t="s">
        <v>3729</v>
      </c>
      <c r="F1103" s="6" t="n">
        <v>32212</v>
      </c>
      <c r="G1103" s="1" t="n">
        <v>1411</v>
      </c>
      <c r="H1103" s="2" t="s">
        <v>3730</v>
      </c>
      <c r="I1103" s="2" t="s">
        <v>2195</v>
      </c>
      <c r="J1103" s="2" t="s">
        <v>1850</v>
      </c>
      <c r="K1103" s="2" t="s">
        <v>3731</v>
      </c>
      <c r="L1103" s="2" t="s">
        <v>2758</v>
      </c>
      <c r="M1103" s="6" t="n">
        <v>45226</v>
      </c>
      <c r="N1103" s="2" t="s">
        <v>1775</v>
      </c>
      <c r="P1103" s="2" t="s">
        <v>1797</v>
      </c>
    </row>
    <row r="1104" customFormat="false" ht="18.7" hidden="false" customHeight="true" outlineLevel="0" collapsed="false">
      <c r="A1104" s="1" t="n">
        <v>1103</v>
      </c>
      <c r="B1104" s="2" t="s">
        <v>3732</v>
      </c>
      <c r="C1104" s="6" t="n">
        <v>45295</v>
      </c>
      <c r="D1104" s="1" t="n">
        <v>2024</v>
      </c>
      <c r="E1104" s="2" t="s">
        <v>3733</v>
      </c>
      <c r="F1104" s="6" t="n">
        <v>35190</v>
      </c>
      <c r="G1104" s="1" t="n">
        <v>1413</v>
      </c>
      <c r="H1104" s="2" t="s">
        <v>3734</v>
      </c>
      <c r="I1104" s="2" t="s">
        <v>1100</v>
      </c>
      <c r="J1104" s="2" t="s">
        <v>1757</v>
      </c>
      <c r="K1104" s="2" t="s">
        <v>1787</v>
      </c>
      <c r="L1104" s="2" t="s">
        <v>1788</v>
      </c>
      <c r="M1104" s="6" t="n">
        <v>45196</v>
      </c>
      <c r="N1104" s="2" t="s">
        <v>1775</v>
      </c>
      <c r="P1104" s="2" t="s">
        <v>1776</v>
      </c>
    </row>
    <row r="1105" customFormat="false" ht="18.7" hidden="false" customHeight="true" outlineLevel="0" collapsed="false">
      <c r="A1105" s="1" t="n">
        <v>1104</v>
      </c>
      <c r="B1105" s="2" t="s">
        <v>3735</v>
      </c>
      <c r="C1105" s="6" t="n">
        <v>44972</v>
      </c>
      <c r="D1105" s="1" t="n">
        <v>2023</v>
      </c>
      <c r="E1105" s="2" t="s">
        <v>3736</v>
      </c>
      <c r="F1105" s="6" t="n">
        <v>33729</v>
      </c>
      <c r="G1105" s="1" t="n">
        <v>1414</v>
      </c>
      <c r="H1105" s="2" t="s">
        <v>3737</v>
      </c>
      <c r="I1105" s="2" t="s">
        <v>979</v>
      </c>
      <c r="J1105" s="2" t="s">
        <v>1850</v>
      </c>
      <c r="K1105" s="2" t="s">
        <v>3738</v>
      </c>
      <c r="L1105" s="2" t="s">
        <v>3739</v>
      </c>
      <c r="M1105" s="6" t="n">
        <v>44871</v>
      </c>
      <c r="N1105" s="2" t="s">
        <v>1775</v>
      </c>
      <c r="P1105" s="2" t="s">
        <v>1776</v>
      </c>
    </row>
    <row r="1106" customFormat="false" ht="18.7" hidden="false" customHeight="true" outlineLevel="0" collapsed="false">
      <c r="A1106" s="1" t="n">
        <v>1105</v>
      </c>
      <c r="B1106" s="2" t="s">
        <v>1114</v>
      </c>
      <c r="C1106" s="6" t="n">
        <v>45561</v>
      </c>
      <c r="D1106" s="1" t="n">
        <v>2024</v>
      </c>
      <c r="E1106" s="2" t="s">
        <v>1115</v>
      </c>
      <c r="F1106" s="6" t="n">
        <v>38582</v>
      </c>
      <c r="G1106" s="1" t="n">
        <v>1417</v>
      </c>
      <c r="H1106" s="2" t="s">
        <v>1117</v>
      </c>
      <c r="I1106" s="2" t="s">
        <v>1196</v>
      </c>
      <c r="J1106" s="2" t="s">
        <v>1850</v>
      </c>
      <c r="K1106" s="2" t="s">
        <v>1901</v>
      </c>
      <c r="L1106" s="2" t="s">
        <v>1902</v>
      </c>
      <c r="M1106" s="6" t="n">
        <v>45449</v>
      </c>
      <c r="N1106" s="2" t="s">
        <v>1775</v>
      </c>
      <c r="P1106" s="2" t="s">
        <v>2023</v>
      </c>
      <c r="Q1106" s="2" t="s">
        <v>1921</v>
      </c>
      <c r="R1106" s="6" t="n">
        <v>45449</v>
      </c>
      <c r="S1106" s="2" t="s">
        <v>1749</v>
      </c>
    </row>
    <row r="1107" customFormat="false" ht="18.7" hidden="false" customHeight="true" outlineLevel="0" collapsed="false">
      <c r="A1107" s="1" t="n">
        <v>1106</v>
      </c>
      <c r="B1107" s="2" t="s">
        <v>1291</v>
      </c>
      <c r="C1107" s="6" t="n">
        <v>45491</v>
      </c>
      <c r="D1107" s="1" t="n">
        <v>2024</v>
      </c>
      <c r="E1107" s="2" t="s">
        <v>1292</v>
      </c>
      <c r="F1107" s="6" t="n">
        <v>38596</v>
      </c>
      <c r="G1107" s="1" t="n">
        <v>1426</v>
      </c>
      <c r="H1107" s="2" t="s">
        <v>1294</v>
      </c>
      <c r="I1107" s="2" t="s">
        <v>917</v>
      </c>
      <c r="J1107" s="2" t="s">
        <v>1823</v>
      </c>
      <c r="K1107" s="2" t="s">
        <v>1977</v>
      </c>
      <c r="L1107" s="2" t="s">
        <v>1978</v>
      </c>
      <c r="M1107" s="6" t="n">
        <v>45489</v>
      </c>
      <c r="O1107" s="2" t="s">
        <v>1749</v>
      </c>
      <c r="Q1107" s="2" t="s">
        <v>2483</v>
      </c>
      <c r="R1107" s="6" t="n">
        <v>45489</v>
      </c>
      <c r="S1107" s="2" t="s">
        <v>1749</v>
      </c>
      <c r="T1107" s="2" t="s">
        <v>1774</v>
      </c>
      <c r="U1107" s="6" t="n">
        <v>45489</v>
      </c>
      <c r="V1107" s="2" t="s">
        <v>1749</v>
      </c>
    </row>
    <row r="1108" customFormat="false" ht="18.7" hidden="false" customHeight="true" outlineLevel="0" collapsed="false">
      <c r="A1108" s="1" t="n">
        <v>1107</v>
      </c>
      <c r="B1108" s="2" t="s">
        <v>3740</v>
      </c>
      <c r="C1108" s="6" t="n">
        <v>45201</v>
      </c>
      <c r="D1108" s="1" t="n">
        <v>2023</v>
      </c>
      <c r="E1108" s="2" t="s">
        <v>3741</v>
      </c>
      <c r="F1108" s="6" t="n">
        <v>33553</v>
      </c>
      <c r="G1108" s="1" t="n">
        <v>1429</v>
      </c>
      <c r="H1108" s="2" t="s">
        <v>3742</v>
      </c>
      <c r="I1108" s="2" t="s">
        <v>927</v>
      </c>
      <c r="J1108" s="2" t="s">
        <v>1757</v>
      </c>
      <c r="K1108" s="2" t="s">
        <v>1759</v>
      </c>
      <c r="L1108" s="2" t="s">
        <v>1750</v>
      </c>
      <c r="M1108" s="6" t="n">
        <v>45200</v>
      </c>
      <c r="N1108" s="2" t="s">
        <v>1758</v>
      </c>
      <c r="O1108" s="2" t="s">
        <v>1749</v>
      </c>
    </row>
    <row r="1109" customFormat="false" ht="18.7" hidden="false" customHeight="true" outlineLevel="0" collapsed="false">
      <c r="A1109" s="1" t="n">
        <v>1108</v>
      </c>
      <c r="B1109" s="2" t="s">
        <v>3743</v>
      </c>
      <c r="C1109" s="6" t="n">
        <v>45250</v>
      </c>
      <c r="D1109" s="1" t="n">
        <v>2023</v>
      </c>
      <c r="E1109" s="2" t="s">
        <v>3744</v>
      </c>
      <c r="F1109" s="6" t="n">
        <v>28343</v>
      </c>
      <c r="G1109" s="1" t="n">
        <v>1435</v>
      </c>
      <c r="H1109" s="2" t="s">
        <v>3745</v>
      </c>
      <c r="I1109" s="2" t="s">
        <v>895</v>
      </c>
      <c r="J1109" s="2" t="s">
        <v>1850</v>
      </c>
      <c r="K1109" s="2" t="s">
        <v>3746</v>
      </c>
      <c r="L1109" s="2" t="s">
        <v>3747</v>
      </c>
      <c r="M1109" s="6" t="n">
        <v>45215</v>
      </c>
      <c r="N1109" s="2" t="s">
        <v>1775</v>
      </c>
      <c r="P1109" s="2" t="s">
        <v>1776</v>
      </c>
    </row>
    <row r="1110" customFormat="false" ht="18.7" hidden="false" customHeight="true" outlineLevel="0" collapsed="false">
      <c r="A1110" s="1" t="n">
        <v>1109</v>
      </c>
      <c r="B1110" s="2" t="s">
        <v>3748</v>
      </c>
      <c r="C1110" s="6" t="n">
        <v>44880</v>
      </c>
      <c r="D1110" s="1" t="n">
        <v>2022</v>
      </c>
      <c r="E1110" s="2" t="s">
        <v>3749</v>
      </c>
      <c r="F1110" s="6" t="n">
        <v>32700</v>
      </c>
      <c r="G1110" s="1" t="n">
        <v>1442</v>
      </c>
      <c r="H1110" s="2" t="s">
        <v>3750</v>
      </c>
      <c r="I1110" s="2" t="s">
        <v>979</v>
      </c>
      <c r="J1110" s="2" t="s">
        <v>1850</v>
      </c>
      <c r="K1110" s="2" t="s">
        <v>1969</v>
      </c>
      <c r="L1110" s="2" t="s">
        <v>1970</v>
      </c>
      <c r="M1110" s="6" t="n">
        <v>44861</v>
      </c>
      <c r="N1110" s="2" t="s">
        <v>1758</v>
      </c>
      <c r="O1110" s="2" t="s">
        <v>1749</v>
      </c>
      <c r="Q1110" s="2" t="s">
        <v>2177</v>
      </c>
      <c r="R1110" s="6" t="n">
        <v>44861</v>
      </c>
      <c r="T1110" s="2" t="s">
        <v>2001</v>
      </c>
      <c r="U1110" s="6" t="n">
        <v>44861</v>
      </c>
    </row>
    <row r="1111" customFormat="false" ht="18.7" hidden="false" customHeight="true" outlineLevel="0" collapsed="false">
      <c r="A1111" s="1" t="n">
        <v>1110</v>
      </c>
      <c r="B1111" s="2" t="s">
        <v>3751</v>
      </c>
      <c r="C1111" s="6" t="n">
        <v>45212</v>
      </c>
      <c r="D1111" s="1" t="n">
        <v>2023</v>
      </c>
      <c r="E1111" s="2" t="s">
        <v>3752</v>
      </c>
      <c r="F1111" s="6" t="n">
        <v>37148</v>
      </c>
      <c r="G1111" s="1" t="n">
        <v>1446</v>
      </c>
      <c r="H1111" s="2" t="s">
        <v>3753</v>
      </c>
      <c r="I1111" s="2" t="s">
        <v>927</v>
      </c>
      <c r="J1111" s="2" t="s">
        <v>1850</v>
      </c>
      <c r="K1111" s="2" t="s">
        <v>2820</v>
      </c>
      <c r="L1111" s="2" t="s">
        <v>2821</v>
      </c>
      <c r="M1111" s="6" t="n">
        <v>45210</v>
      </c>
      <c r="N1111" s="2" t="s">
        <v>1758</v>
      </c>
      <c r="O1111" s="2" t="s">
        <v>1749</v>
      </c>
      <c r="Q1111" s="2" t="s">
        <v>2357</v>
      </c>
      <c r="R1111" s="6" t="n">
        <v>45210</v>
      </c>
    </row>
    <row r="1112" customFormat="false" ht="18.7" hidden="false" customHeight="true" outlineLevel="0" collapsed="false">
      <c r="A1112" s="1" t="n">
        <v>1111</v>
      </c>
      <c r="B1112" s="2" t="s">
        <v>3754</v>
      </c>
      <c r="C1112" s="6" t="n">
        <v>44141</v>
      </c>
      <c r="D1112" s="1" t="n">
        <v>2020</v>
      </c>
      <c r="E1112" s="2" t="s">
        <v>3755</v>
      </c>
      <c r="F1112" s="6" t="n">
        <v>37257</v>
      </c>
      <c r="G1112" s="1" t="n">
        <v>1449</v>
      </c>
      <c r="H1112" s="2" t="s">
        <v>3756</v>
      </c>
      <c r="I1112" s="2" t="s">
        <v>939</v>
      </c>
      <c r="J1112" s="2" t="s">
        <v>1850</v>
      </c>
      <c r="K1112" s="2" t="s">
        <v>1769</v>
      </c>
      <c r="L1112" s="2" t="s">
        <v>1770</v>
      </c>
      <c r="M1112" s="6" t="n">
        <v>44140</v>
      </c>
      <c r="N1112" s="2" t="s">
        <v>1775</v>
      </c>
      <c r="P1112" s="2" t="s">
        <v>1776</v>
      </c>
      <c r="Q1112" s="2" t="s">
        <v>1768</v>
      </c>
      <c r="R1112" s="6" t="n">
        <v>44140</v>
      </c>
      <c r="S1112" s="2" t="s">
        <v>1749</v>
      </c>
    </row>
    <row r="1113" customFormat="false" ht="18.7" hidden="false" customHeight="true" outlineLevel="0" collapsed="false">
      <c r="A1113" s="1" t="n">
        <v>1112</v>
      </c>
      <c r="B1113" s="2" t="s">
        <v>3757</v>
      </c>
      <c r="C1113" s="6" t="n">
        <v>43809</v>
      </c>
      <c r="D1113" s="1" t="n">
        <v>2019</v>
      </c>
      <c r="E1113" s="2" t="s">
        <v>3758</v>
      </c>
      <c r="F1113" s="6" t="n">
        <v>28218</v>
      </c>
      <c r="G1113" s="1" t="n">
        <v>1454</v>
      </c>
      <c r="H1113" s="2" t="s">
        <v>3759</v>
      </c>
      <c r="I1113" s="2" t="s">
        <v>927</v>
      </c>
      <c r="J1113" s="2" t="s">
        <v>1746</v>
      </c>
      <c r="K1113" s="2" t="s">
        <v>1754</v>
      </c>
      <c r="L1113" s="2" t="s">
        <v>1750</v>
      </c>
      <c r="M1113" s="6" t="n">
        <v>43806</v>
      </c>
      <c r="N1113" s="2" t="s">
        <v>1775</v>
      </c>
      <c r="P1113" s="2" t="s">
        <v>1797</v>
      </c>
    </row>
    <row r="1114" customFormat="false" ht="18.7" hidden="false" customHeight="true" outlineLevel="0" collapsed="false">
      <c r="A1114" s="1" t="n">
        <v>1113</v>
      </c>
      <c r="B1114" s="2" t="s">
        <v>1503</v>
      </c>
      <c r="C1114" s="6" t="n">
        <v>45818</v>
      </c>
      <c r="D1114" s="1" t="n">
        <v>2025</v>
      </c>
      <c r="E1114" s="2" t="s">
        <v>1504</v>
      </c>
      <c r="F1114" s="6" t="n">
        <v>28238</v>
      </c>
      <c r="G1114" s="1" t="n">
        <v>1456</v>
      </c>
      <c r="H1114" s="2" t="s">
        <v>1506</v>
      </c>
      <c r="J1114" s="2" t="s">
        <v>1823</v>
      </c>
      <c r="K1114" s="2" t="s">
        <v>2209</v>
      </c>
      <c r="L1114" s="2" t="s">
        <v>2001</v>
      </c>
      <c r="M1114" s="6" t="n">
        <v>45818</v>
      </c>
      <c r="O1114" s="2" t="s">
        <v>1766</v>
      </c>
    </row>
    <row r="1115" customFormat="false" ht="18.7" hidden="false" customHeight="true" outlineLevel="0" collapsed="false">
      <c r="A1115" s="1" t="n">
        <v>1114</v>
      </c>
      <c r="B1115" s="2" t="s">
        <v>3760</v>
      </c>
      <c r="C1115" s="6" t="n">
        <v>44869</v>
      </c>
      <c r="D1115" s="1" t="n">
        <v>2022</v>
      </c>
      <c r="E1115" s="2" t="s">
        <v>3761</v>
      </c>
      <c r="F1115" s="6" t="n">
        <v>25046</v>
      </c>
      <c r="G1115" s="1" t="n">
        <v>1458</v>
      </c>
      <c r="H1115" s="2" t="s">
        <v>3762</v>
      </c>
      <c r="I1115" s="2" t="s">
        <v>1781</v>
      </c>
      <c r="J1115" s="2" t="s">
        <v>1757</v>
      </c>
      <c r="K1115" s="2" t="s">
        <v>1754</v>
      </c>
      <c r="L1115" s="2" t="s">
        <v>1750</v>
      </c>
      <c r="M1115" s="6" t="n">
        <v>43798</v>
      </c>
      <c r="N1115" s="2" t="s">
        <v>1758</v>
      </c>
      <c r="O1115" s="2" t="s">
        <v>1749</v>
      </c>
      <c r="Q1115" s="2" t="s">
        <v>1750</v>
      </c>
      <c r="R1115" s="6" t="n">
        <v>43798</v>
      </c>
      <c r="S1115" s="2" t="s">
        <v>1749</v>
      </c>
      <c r="T1115" s="2" t="s">
        <v>2250</v>
      </c>
      <c r="U1115" s="6" t="n">
        <v>43798</v>
      </c>
      <c r="V1115" s="2" t="s">
        <v>1766</v>
      </c>
    </row>
    <row r="1116" customFormat="false" ht="18.7" hidden="false" customHeight="true" outlineLevel="0" collapsed="false">
      <c r="A1116" s="1" t="n">
        <v>1115</v>
      </c>
      <c r="B1116" s="2" t="s">
        <v>3763</v>
      </c>
      <c r="C1116" s="6" t="n">
        <v>44904</v>
      </c>
      <c r="D1116" s="1" t="n">
        <v>2022</v>
      </c>
      <c r="E1116" s="2" t="s">
        <v>3764</v>
      </c>
      <c r="F1116" s="6" t="n">
        <v>35891</v>
      </c>
      <c r="G1116" s="1" t="n">
        <v>1461</v>
      </c>
      <c r="H1116" s="2" t="s">
        <v>3764</v>
      </c>
      <c r="I1116" s="2" t="s">
        <v>1100</v>
      </c>
      <c r="J1116" s="2" t="s">
        <v>1757</v>
      </c>
      <c r="K1116" s="2" t="s">
        <v>2714</v>
      </c>
      <c r="L1116" s="2" t="s">
        <v>2715</v>
      </c>
      <c r="M1116" s="6" t="n">
        <v>44902</v>
      </c>
      <c r="N1116" s="2" t="s">
        <v>1758</v>
      </c>
      <c r="O1116" s="2" t="s">
        <v>1749</v>
      </c>
    </row>
    <row r="1117" customFormat="false" ht="18.7" hidden="false" customHeight="true" outlineLevel="0" collapsed="false">
      <c r="A1117" s="1" t="n">
        <v>1116</v>
      </c>
      <c r="B1117" s="2" t="s">
        <v>3765</v>
      </c>
      <c r="C1117" s="6" t="n">
        <v>45475</v>
      </c>
      <c r="D1117" s="1" t="n">
        <v>2024</v>
      </c>
      <c r="E1117" s="2" t="s">
        <v>3766</v>
      </c>
      <c r="F1117" s="6" t="n">
        <v>32860</v>
      </c>
      <c r="G1117" s="1" t="n">
        <v>1464</v>
      </c>
      <c r="H1117" s="2" t="s">
        <v>3767</v>
      </c>
      <c r="I1117" s="2" t="s">
        <v>1148</v>
      </c>
      <c r="J1117" s="2" t="s">
        <v>1850</v>
      </c>
      <c r="K1117" s="2" t="s">
        <v>3768</v>
      </c>
      <c r="L1117" s="2" t="s">
        <v>3769</v>
      </c>
      <c r="M1117" s="6" t="n">
        <v>45253</v>
      </c>
      <c r="N1117" s="2" t="s">
        <v>1906</v>
      </c>
      <c r="O1117" s="2" t="s">
        <v>1749</v>
      </c>
    </row>
    <row r="1118" customFormat="false" ht="18.7" hidden="false" customHeight="true" outlineLevel="0" collapsed="false">
      <c r="A1118" s="1" t="n">
        <v>1117</v>
      </c>
      <c r="B1118" s="2" t="s">
        <v>3770</v>
      </c>
      <c r="C1118" s="6" t="n">
        <v>45652</v>
      </c>
      <c r="D1118" s="1" t="n">
        <v>2024</v>
      </c>
      <c r="E1118" s="2" t="s">
        <v>3771</v>
      </c>
      <c r="F1118" s="6" t="n">
        <v>35522</v>
      </c>
      <c r="G1118" s="1" t="n">
        <v>1466</v>
      </c>
      <c r="H1118" s="2" t="s">
        <v>3772</v>
      </c>
      <c r="I1118" s="2" t="s">
        <v>950</v>
      </c>
      <c r="J1118" s="2" t="s">
        <v>1757</v>
      </c>
      <c r="K1118" s="2" t="s">
        <v>1778</v>
      </c>
      <c r="L1118" s="2" t="s">
        <v>1779</v>
      </c>
      <c r="M1118" s="6" t="n">
        <v>45600</v>
      </c>
      <c r="N1118" s="2" t="s">
        <v>1758</v>
      </c>
      <c r="O1118" s="2" t="s">
        <v>1749</v>
      </c>
    </row>
    <row r="1119" customFormat="false" ht="18.7" hidden="false" customHeight="true" outlineLevel="0" collapsed="false">
      <c r="A1119" s="1" t="n">
        <v>1118</v>
      </c>
      <c r="B1119" s="2" t="s">
        <v>1333</v>
      </c>
      <c r="C1119" s="6" t="n">
        <v>45554</v>
      </c>
      <c r="D1119" s="1" t="n">
        <v>2024</v>
      </c>
      <c r="E1119" s="2" t="s">
        <v>1334</v>
      </c>
      <c r="F1119" s="6" t="n">
        <v>28434</v>
      </c>
      <c r="G1119" s="1" t="n">
        <v>1470</v>
      </c>
      <c r="H1119" s="2" t="s">
        <v>1335</v>
      </c>
      <c r="I1119" s="2" t="s">
        <v>1222</v>
      </c>
      <c r="J1119" s="2" t="s">
        <v>1746</v>
      </c>
      <c r="K1119" s="2" t="s">
        <v>2820</v>
      </c>
      <c r="L1119" s="2" t="s">
        <v>2821</v>
      </c>
      <c r="M1119" s="6" t="n">
        <v>45552</v>
      </c>
      <c r="O1119" s="2" t="s">
        <v>1749</v>
      </c>
      <c r="Q1119" s="2" t="s">
        <v>2276</v>
      </c>
      <c r="R1119" s="6" t="n">
        <v>45552</v>
      </c>
      <c r="S1119" s="2" t="s">
        <v>1749</v>
      </c>
      <c r="T1119" s="2" t="s">
        <v>2083</v>
      </c>
      <c r="U1119" s="6" t="n">
        <v>45552</v>
      </c>
      <c r="V1119" s="2" t="s">
        <v>1749</v>
      </c>
    </row>
    <row r="1120" customFormat="false" ht="18.7" hidden="false" customHeight="true" outlineLevel="0" collapsed="false">
      <c r="A1120" s="1" t="n">
        <v>1119</v>
      </c>
      <c r="B1120" s="2" t="s">
        <v>3773</v>
      </c>
      <c r="C1120" s="6" t="n">
        <v>45070</v>
      </c>
      <c r="D1120" s="1" t="n">
        <v>2023</v>
      </c>
      <c r="E1120" s="2" t="s">
        <v>3774</v>
      </c>
      <c r="F1120" s="6" t="n">
        <v>33088</v>
      </c>
      <c r="G1120" s="1" t="n">
        <v>1471</v>
      </c>
      <c r="H1120" s="2" t="s">
        <v>3775</v>
      </c>
      <c r="I1120" s="2" t="s">
        <v>1148</v>
      </c>
      <c r="J1120" s="2" t="s">
        <v>1850</v>
      </c>
      <c r="K1120" s="2" t="s">
        <v>1773</v>
      </c>
      <c r="L1120" s="2" t="s">
        <v>1774</v>
      </c>
      <c r="M1120" s="6" t="n">
        <v>45069</v>
      </c>
      <c r="N1120" s="2" t="s">
        <v>1775</v>
      </c>
      <c r="P1120" s="2" t="s">
        <v>1776</v>
      </c>
    </row>
    <row r="1121" customFormat="false" ht="18.7" hidden="false" customHeight="true" outlineLevel="0" collapsed="false">
      <c r="A1121" s="1" t="n">
        <v>1120</v>
      </c>
      <c r="B1121" s="2" t="s">
        <v>3776</v>
      </c>
      <c r="C1121" s="6" t="n">
        <v>45138</v>
      </c>
      <c r="D1121" s="1" t="n">
        <v>2023</v>
      </c>
      <c r="E1121" s="2" t="s">
        <v>3777</v>
      </c>
      <c r="F1121" s="6" t="n">
        <v>35098</v>
      </c>
      <c r="G1121" s="1" t="n">
        <v>1472</v>
      </c>
      <c r="H1121" s="2" t="s">
        <v>3778</v>
      </c>
      <c r="I1121" s="2" t="s">
        <v>2195</v>
      </c>
      <c r="J1121" s="2" t="s">
        <v>1757</v>
      </c>
      <c r="K1121" s="2" t="s">
        <v>1969</v>
      </c>
      <c r="L1121" s="2" t="s">
        <v>1970</v>
      </c>
      <c r="M1121" s="6" t="n">
        <v>45136</v>
      </c>
      <c r="N1121" s="2" t="s">
        <v>1775</v>
      </c>
      <c r="P1121" s="2" t="s">
        <v>1776</v>
      </c>
      <c r="Q1121" s="2" t="s">
        <v>2177</v>
      </c>
      <c r="R1121" s="6" t="n">
        <v>45136</v>
      </c>
      <c r="S1121" s="2" t="s">
        <v>1784</v>
      </c>
    </row>
    <row r="1122" customFormat="false" ht="18.7" hidden="false" customHeight="true" outlineLevel="0" collapsed="false">
      <c r="A1122" s="1" t="n">
        <v>1121</v>
      </c>
      <c r="B1122" s="2" t="s">
        <v>3779</v>
      </c>
      <c r="C1122" s="6" t="n">
        <v>45579</v>
      </c>
      <c r="D1122" s="1" t="n">
        <v>2024</v>
      </c>
      <c r="E1122" s="2" t="s">
        <v>3780</v>
      </c>
      <c r="F1122" s="6" t="n">
        <v>35105</v>
      </c>
      <c r="G1122" s="1" t="n">
        <v>1473</v>
      </c>
      <c r="H1122" s="2" t="s">
        <v>3781</v>
      </c>
      <c r="I1122" s="2" t="s">
        <v>1196</v>
      </c>
      <c r="J1122" s="2" t="s">
        <v>1757</v>
      </c>
      <c r="K1122" s="2" t="s">
        <v>2482</v>
      </c>
      <c r="L1122" s="2" t="s">
        <v>2483</v>
      </c>
      <c r="M1122" s="6" t="n">
        <v>45353</v>
      </c>
      <c r="N1122" s="2" t="s">
        <v>1758</v>
      </c>
      <c r="O1122" s="2" t="s">
        <v>1749</v>
      </c>
      <c r="Q1122" s="2" t="s">
        <v>2083</v>
      </c>
      <c r="R1122" s="6" t="n">
        <v>45353</v>
      </c>
      <c r="S1122" s="2" t="s">
        <v>1749</v>
      </c>
    </row>
    <row r="1123" customFormat="false" ht="18.7" hidden="false" customHeight="true" outlineLevel="0" collapsed="false">
      <c r="A1123" s="1" t="n">
        <v>1122</v>
      </c>
      <c r="B1123" s="2" t="s">
        <v>1263</v>
      </c>
      <c r="C1123" s="6" t="n">
        <v>45516</v>
      </c>
      <c r="D1123" s="1" t="n">
        <v>2024</v>
      </c>
      <c r="E1123" s="2" t="s">
        <v>1264</v>
      </c>
      <c r="F1123" s="6" t="n">
        <v>27004</v>
      </c>
      <c r="G1123" s="1" t="n">
        <v>1475</v>
      </c>
      <c r="H1123" s="2" t="s">
        <v>1266</v>
      </c>
      <c r="I1123" s="2" t="s">
        <v>1148</v>
      </c>
      <c r="J1123" s="2" t="s">
        <v>1823</v>
      </c>
      <c r="K1123" s="2" t="s">
        <v>1920</v>
      </c>
      <c r="L1123" s="2" t="s">
        <v>1921</v>
      </c>
      <c r="M1123" s="6" t="n">
        <v>45396</v>
      </c>
      <c r="O1123" s="2" t="s">
        <v>1749</v>
      </c>
    </row>
    <row r="1124" customFormat="false" ht="18.7" hidden="false" customHeight="true" outlineLevel="0" collapsed="false">
      <c r="A1124" s="1" t="n">
        <v>1123</v>
      </c>
      <c r="B1124" s="2" t="s">
        <v>3782</v>
      </c>
      <c r="C1124" s="6" t="n">
        <v>44882</v>
      </c>
      <c r="D1124" s="1" t="n">
        <v>2022</v>
      </c>
      <c r="E1124" s="2" t="s">
        <v>3783</v>
      </c>
      <c r="F1124" s="6" t="n">
        <v>28050</v>
      </c>
      <c r="G1124" s="1" t="n">
        <v>1477</v>
      </c>
      <c r="H1124" s="2" t="s">
        <v>3784</v>
      </c>
      <c r="I1124" s="2" t="s">
        <v>1781</v>
      </c>
      <c r="J1124" s="2" t="s">
        <v>1757</v>
      </c>
      <c r="K1124" s="2" t="s">
        <v>3785</v>
      </c>
      <c r="L1124" s="2" t="s">
        <v>3786</v>
      </c>
      <c r="M1124" s="6" t="n">
        <v>44736</v>
      </c>
      <c r="N1124" s="2" t="s">
        <v>1758</v>
      </c>
      <c r="O1124" s="2" t="s">
        <v>1749</v>
      </c>
    </row>
    <row r="1125" customFormat="false" ht="18.7" hidden="false" customHeight="true" outlineLevel="0" collapsed="false">
      <c r="A1125" s="1" t="n">
        <v>1124</v>
      </c>
      <c r="B1125" s="2" t="s">
        <v>3787</v>
      </c>
      <c r="C1125" s="6" t="n">
        <v>44965</v>
      </c>
      <c r="D1125" s="1" t="n">
        <v>2023</v>
      </c>
      <c r="E1125" s="2" t="s">
        <v>3788</v>
      </c>
      <c r="F1125" s="6" t="n">
        <v>36147</v>
      </c>
      <c r="G1125" s="1" t="n">
        <v>1479</v>
      </c>
      <c r="H1125" s="2" t="s">
        <v>3789</v>
      </c>
      <c r="I1125" s="2" t="s">
        <v>979</v>
      </c>
      <c r="J1125" s="2" t="s">
        <v>1757</v>
      </c>
      <c r="K1125" s="2" t="s">
        <v>2963</v>
      </c>
      <c r="L1125" s="2" t="s">
        <v>2236</v>
      </c>
      <c r="M1125" s="6" t="n">
        <v>44925</v>
      </c>
      <c r="N1125" s="2" t="s">
        <v>1758</v>
      </c>
      <c r="O1125" s="2" t="s">
        <v>1749</v>
      </c>
      <c r="Q1125" s="2" t="s">
        <v>3218</v>
      </c>
      <c r="R1125" s="6" t="n">
        <v>44925</v>
      </c>
      <c r="S1125" s="2" t="s">
        <v>1784</v>
      </c>
    </row>
    <row r="1126" customFormat="false" ht="18.7" hidden="false" customHeight="true" outlineLevel="0" collapsed="false">
      <c r="A1126" s="1" t="n">
        <v>1125</v>
      </c>
      <c r="B1126" s="2" t="s">
        <v>3790</v>
      </c>
      <c r="C1126" s="6" t="n">
        <v>44848</v>
      </c>
      <c r="D1126" s="1" t="n">
        <v>2022</v>
      </c>
      <c r="E1126" s="2" t="s">
        <v>3791</v>
      </c>
      <c r="F1126" s="6" t="n">
        <v>34394</v>
      </c>
      <c r="G1126" s="1" t="n">
        <v>1483</v>
      </c>
      <c r="H1126" s="2" t="s">
        <v>3792</v>
      </c>
      <c r="I1126" s="2" t="s">
        <v>1222</v>
      </c>
      <c r="J1126" s="2" t="s">
        <v>1850</v>
      </c>
      <c r="K1126" s="2" t="s">
        <v>1747</v>
      </c>
      <c r="L1126" s="2" t="s">
        <v>1748</v>
      </c>
      <c r="M1126" s="6" t="n">
        <v>44847</v>
      </c>
      <c r="N1126" s="2" t="s">
        <v>1775</v>
      </c>
      <c r="P1126" s="2" t="s">
        <v>1776</v>
      </c>
    </row>
    <row r="1127" customFormat="false" ht="18.7" hidden="false" customHeight="true" outlineLevel="0" collapsed="false">
      <c r="A1127" s="1" t="n">
        <v>1126</v>
      </c>
      <c r="B1127" s="2" t="s">
        <v>3793</v>
      </c>
      <c r="C1127" s="6" t="n">
        <v>45531</v>
      </c>
      <c r="D1127" s="1" t="n">
        <v>2024</v>
      </c>
      <c r="E1127" s="2" t="s">
        <v>3794</v>
      </c>
      <c r="F1127" s="6" t="n">
        <v>35168</v>
      </c>
      <c r="G1127" s="1" t="n">
        <v>1484</v>
      </c>
      <c r="H1127" s="2" t="s">
        <v>3794</v>
      </c>
      <c r="I1127" s="2" t="s">
        <v>939</v>
      </c>
      <c r="J1127" s="2" t="s">
        <v>1757</v>
      </c>
      <c r="K1127" s="2" t="s">
        <v>1798</v>
      </c>
      <c r="L1127" s="2" t="n">
        <v>609.24</v>
      </c>
      <c r="M1127" s="6" t="n">
        <v>45382</v>
      </c>
      <c r="N1127" s="2" t="s">
        <v>1758</v>
      </c>
      <c r="O1127" s="2" t="s">
        <v>1749</v>
      </c>
      <c r="Q1127" s="2" t="s">
        <v>2000</v>
      </c>
      <c r="R1127" s="6" t="n">
        <v>45382</v>
      </c>
      <c r="S1127" s="2" t="s">
        <v>1766</v>
      </c>
    </row>
    <row r="1128" customFormat="false" ht="18.7" hidden="false" customHeight="true" outlineLevel="0" collapsed="false">
      <c r="A1128" s="1" t="n">
        <v>1127</v>
      </c>
      <c r="B1128" s="2" t="s">
        <v>3795</v>
      </c>
      <c r="C1128" s="6" t="n">
        <v>44895</v>
      </c>
      <c r="D1128" s="1" t="n">
        <v>2022</v>
      </c>
      <c r="E1128" s="2" t="s">
        <v>3796</v>
      </c>
      <c r="F1128" s="6" t="n">
        <v>34037</v>
      </c>
      <c r="G1128" s="1" t="n">
        <v>1489</v>
      </c>
      <c r="H1128" s="2" t="s">
        <v>3797</v>
      </c>
      <c r="I1128" s="2" t="s">
        <v>1813</v>
      </c>
      <c r="J1128" s="2" t="s">
        <v>1757</v>
      </c>
      <c r="K1128" s="2" t="s">
        <v>2355</v>
      </c>
      <c r="L1128" s="2" t="s">
        <v>2356</v>
      </c>
      <c r="M1128" s="6" t="n">
        <v>44893</v>
      </c>
      <c r="N1128" s="2" t="s">
        <v>1758</v>
      </c>
      <c r="O1128" s="2" t="s">
        <v>1749</v>
      </c>
      <c r="Q1128" s="2" t="s">
        <v>3798</v>
      </c>
      <c r="R1128" s="6" t="n">
        <v>44893</v>
      </c>
      <c r="S1128" s="2" t="s">
        <v>1749</v>
      </c>
      <c r="T1128" s="2" t="s">
        <v>1829</v>
      </c>
      <c r="U1128" s="6" t="n">
        <v>44893</v>
      </c>
      <c r="V1128" s="2" t="s">
        <v>1766</v>
      </c>
    </row>
    <row r="1129" customFormat="false" ht="18.7" hidden="false" customHeight="true" outlineLevel="0" collapsed="false">
      <c r="A1129" s="1" t="n">
        <v>1128</v>
      </c>
      <c r="B1129" s="2" t="s">
        <v>3799</v>
      </c>
      <c r="C1129" s="6" t="n">
        <v>44792</v>
      </c>
      <c r="D1129" s="1" t="n">
        <v>2022</v>
      </c>
      <c r="E1129" s="2" t="s">
        <v>3800</v>
      </c>
      <c r="F1129" s="6" t="n">
        <v>36295</v>
      </c>
      <c r="G1129" s="1" t="n">
        <v>1495</v>
      </c>
      <c r="H1129" s="2" t="s">
        <v>3801</v>
      </c>
      <c r="I1129" s="2" t="s">
        <v>1781</v>
      </c>
      <c r="J1129" s="2" t="s">
        <v>1757</v>
      </c>
      <c r="K1129" s="2" t="s">
        <v>1778</v>
      </c>
      <c r="L1129" s="2" t="s">
        <v>1779</v>
      </c>
      <c r="M1129" s="6" t="n">
        <v>44791</v>
      </c>
      <c r="N1129" s="2" t="s">
        <v>1775</v>
      </c>
      <c r="P1129" s="2" t="s">
        <v>1971</v>
      </c>
      <c r="Q1129" s="2" t="s">
        <v>1829</v>
      </c>
      <c r="R1129" s="6" t="n">
        <v>44791</v>
      </c>
      <c r="S1129" s="2" t="s">
        <v>1766</v>
      </c>
      <c r="T1129" s="2" t="s">
        <v>1750</v>
      </c>
      <c r="U1129" s="6" t="n">
        <v>44791</v>
      </c>
      <c r="V1129" s="2" t="s">
        <v>1784</v>
      </c>
      <c r="W1129" s="2" t="s">
        <v>1854</v>
      </c>
      <c r="X1129" s="6" t="n">
        <v>44791</v>
      </c>
      <c r="Y1129" s="2" t="s">
        <v>1855</v>
      </c>
    </row>
    <row r="1130" customFormat="false" ht="18.7" hidden="false" customHeight="true" outlineLevel="0" collapsed="false">
      <c r="A1130" s="1" t="n">
        <v>1129</v>
      </c>
      <c r="B1130" s="2" t="s">
        <v>3802</v>
      </c>
      <c r="C1130" s="6" t="n">
        <v>45566</v>
      </c>
      <c r="D1130" s="1" t="n">
        <v>2024</v>
      </c>
      <c r="E1130" s="2" t="s">
        <v>3803</v>
      </c>
      <c r="F1130" s="6" t="n">
        <v>36939</v>
      </c>
      <c r="G1130" s="1" t="n">
        <v>1500</v>
      </c>
      <c r="H1130" s="2" t="s">
        <v>3804</v>
      </c>
      <c r="I1130" s="2" t="s">
        <v>917</v>
      </c>
      <c r="J1130" s="2" t="s">
        <v>1850</v>
      </c>
      <c r="K1130" s="2" t="s">
        <v>3805</v>
      </c>
      <c r="L1130" s="2" t="s">
        <v>2227</v>
      </c>
      <c r="M1130" s="6" t="n">
        <v>45504</v>
      </c>
      <c r="N1130" s="2" t="s">
        <v>1775</v>
      </c>
      <c r="P1130" s="2" t="s">
        <v>1797</v>
      </c>
    </row>
    <row r="1131" customFormat="false" ht="18.7" hidden="false" customHeight="true" outlineLevel="0" collapsed="false">
      <c r="A1131" s="1" t="n">
        <v>1130</v>
      </c>
      <c r="B1131" s="2" t="s">
        <v>3806</v>
      </c>
      <c r="C1131" s="6" t="n">
        <v>44201</v>
      </c>
      <c r="D1131" s="1" t="n">
        <v>2021</v>
      </c>
      <c r="E1131" s="2" t="s">
        <v>3807</v>
      </c>
      <c r="F1131" s="6" t="n">
        <v>35503</v>
      </c>
      <c r="G1131" s="1" t="n">
        <v>1502</v>
      </c>
      <c r="H1131" s="2" t="s">
        <v>3808</v>
      </c>
      <c r="I1131" s="2" t="s">
        <v>1100</v>
      </c>
      <c r="J1131" s="2" t="s">
        <v>1850</v>
      </c>
      <c r="K1131" s="2" t="s">
        <v>2878</v>
      </c>
      <c r="L1131" s="2" t="s">
        <v>2879</v>
      </c>
      <c r="M1131" s="6" t="n">
        <v>44165</v>
      </c>
      <c r="N1131" s="2" t="s">
        <v>1758</v>
      </c>
      <c r="O1131" s="2" t="s">
        <v>1749</v>
      </c>
      <c r="Q1131" s="2" t="s">
        <v>2083</v>
      </c>
      <c r="R1131" s="6" t="n">
        <v>44165</v>
      </c>
      <c r="S1131" s="2" t="s">
        <v>1749</v>
      </c>
      <c r="T1131" s="2" t="s">
        <v>1978</v>
      </c>
      <c r="U1131" s="6" t="n">
        <v>44165</v>
      </c>
    </row>
    <row r="1132" customFormat="false" ht="18.7" hidden="false" customHeight="true" outlineLevel="0" collapsed="false">
      <c r="A1132" s="1" t="n">
        <v>1131</v>
      </c>
      <c r="B1132" s="2" t="s">
        <v>3809</v>
      </c>
      <c r="C1132" s="6" t="n">
        <v>44820</v>
      </c>
      <c r="D1132" s="1" t="n">
        <v>2022</v>
      </c>
      <c r="E1132" s="2" t="s">
        <v>3810</v>
      </c>
      <c r="F1132" s="6" t="n">
        <v>34978</v>
      </c>
      <c r="G1132" s="1" t="n">
        <v>1507</v>
      </c>
      <c r="H1132" s="2" t="s">
        <v>3811</v>
      </c>
      <c r="I1132" s="2" t="s">
        <v>1100</v>
      </c>
      <c r="J1132" s="2" t="s">
        <v>1757</v>
      </c>
      <c r="K1132" s="2" t="s">
        <v>1805</v>
      </c>
      <c r="L1132" s="2" t="s">
        <v>1806</v>
      </c>
      <c r="M1132" s="6" t="n">
        <v>44814</v>
      </c>
      <c r="N1132" s="2" t="s">
        <v>1758</v>
      </c>
      <c r="O1132" s="2" t="s">
        <v>1749</v>
      </c>
      <c r="Q1132" s="2" t="s">
        <v>1815</v>
      </c>
      <c r="R1132" s="6" t="n">
        <v>44814</v>
      </c>
    </row>
    <row r="1133" customFormat="false" ht="18.7" hidden="false" customHeight="true" outlineLevel="0" collapsed="false">
      <c r="A1133" s="1" t="n">
        <v>1132</v>
      </c>
      <c r="B1133" s="2" t="s">
        <v>3812</v>
      </c>
      <c r="C1133" s="6" t="n">
        <v>45330</v>
      </c>
      <c r="D1133" s="1" t="n">
        <v>2024</v>
      </c>
      <c r="E1133" s="2" t="s">
        <v>3813</v>
      </c>
      <c r="F1133" s="6" t="n">
        <v>37285</v>
      </c>
      <c r="G1133" s="1" t="n">
        <v>1512</v>
      </c>
      <c r="H1133" s="2" t="s">
        <v>3814</v>
      </c>
      <c r="I1133" s="2" t="s">
        <v>927</v>
      </c>
      <c r="J1133" s="2" t="s">
        <v>1850</v>
      </c>
      <c r="K1133" s="2" t="s">
        <v>3815</v>
      </c>
      <c r="L1133" s="2" t="s">
        <v>3816</v>
      </c>
      <c r="M1133" s="6" t="n">
        <v>45284</v>
      </c>
      <c r="N1133" s="2" t="s">
        <v>1775</v>
      </c>
      <c r="P1133" s="2" t="s">
        <v>1904</v>
      </c>
    </row>
    <row r="1134" customFormat="false" ht="18.7" hidden="false" customHeight="true" outlineLevel="0" collapsed="false">
      <c r="A1134" s="1" t="n">
        <v>1133</v>
      </c>
      <c r="B1134" s="2" t="s">
        <v>3817</v>
      </c>
      <c r="C1134" s="6" t="n">
        <v>44531</v>
      </c>
      <c r="D1134" s="1" t="n">
        <v>2021</v>
      </c>
      <c r="E1134" s="2" t="s">
        <v>3818</v>
      </c>
      <c r="F1134" s="6" t="n">
        <v>28467</v>
      </c>
      <c r="G1134" s="1" t="n">
        <v>1515</v>
      </c>
      <c r="H1134" s="2" t="s">
        <v>3819</v>
      </c>
      <c r="I1134" s="2" t="s">
        <v>927</v>
      </c>
      <c r="J1134" s="2" t="s">
        <v>1757</v>
      </c>
      <c r="K1134" s="2" t="s">
        <v>1754</v>
      </c>
      <c r="L1134" s="2" t="s">
        <v>1750</v>
      </c>
      <c r="M1134" s="6" t="n">
        <v>44491</v>
      </c>
      <c r="N1134" s="2" t="s">
        <v>1890</v>
      </c>
      <c r="O1134" s="2" t="s">
        <v>1749</v>
      </c>
    </row>
    <row r="1135" customFormat="false" ht="18.7" hidden="false" customHeight="true" outlineLevel="0" collapsed="false">
      <c r="A1135" s="1" t="n">
        <v>1134</v>
      </c>
      <c r="B1135" s="2" t="s">
        <v>1081</v>
      </c>
      <c r="C1135" s="6" t="n">
        <v>45379</v>
      </c>
      <c r="D1135" s="1" t="n">
        <v>2024</v>
      </c>
      <c r="E1135" s="2" t="s">
        <v>1082</v>
      </c>
      <c r="F1135" s="6" t="n">
        <v>34666</v>
      </c>
      <c r="G1135" s="1" t="n">
        <v>1517</v>
      </c>
      <c r="H1135" s="2" t="s">
        <v>1086</v>
      </c>
      <c r="I1135" s="2" t="s">
        <v>927</v>
      </c>
      <c r="J1135" s="2" t="s">
        <v>1850</v>
      </c>
      <c r="K1135" s="2" t="s">
        <v>1778</v>
      </c>
      <c r="L1135" s="2" t="s">
        <v>1779</v>
      </c>
      <c r="M1135" s="6" t="n">
        <v>45378</v>
      </c>
      <c r="N1135" s="2" t="s">
        <v>1906</v>
      </c>
      <c r="O1135" s="2" t="s">
        <v>1749</v>
      </c>
    </row>
    <row r="1136" customFormat="false" ht="18.7" hidden="false" customHeight="true" outlineLevel="0" collapsed="false">
      <c r="A1136" s="1" t="n">
        <v>1135</v>
      </c>
      <c r="B1136" s="2" t="s">
        <v>1507</v>
      </c>
      <c r="C1136" s="6" t="n">
        <v>45819</v>
      </c>
      <c r="D1136" s="1" t="n">
        <v>2025</v>
      </c>
      <c r="E1136" s="2" t="s">
        <v>1508</v>
      </c>
      <c r="F1136" s="6" t="n">
        <v>36794</v>
      </c>
      <c r="G1136" s="1" t="n">
        <v>1524</v>
      </c>
      <c r="H1136" s="2" t="s">
        <v>1508</v>
      </c>
      <c r="J1136" s="2" t="s">
        <v>1823</v>
      </c>
      <c r="K1136" s="2" t="s">
        <v>1999</v>
      </c>
      <c r="L1136" s="2" t="s">
        <v>2000</v>
      </c>
      <c r="M1136" s="6" t="n">
        <v>45818</v>
      </c>
      <c r="O1136" s="2" t="s">
        <v>1766</v>
      </c>
    </row>
    <row r="1137" customFormat="false" ht="18.7" hidden="false" customHeight="true" outlineLevel="0" collapsed="false">
      <c r="A1137" s="1" t="n">
        <v>1136</v>
      </c>
      <c r="B1137" s="2" t="s">
        <v>3820</v>
      </c>
      <c r="C1137" s="6" t="n">
        <v>45533</v>
      </c>
      <c r="D1137" s="1" t="n">
        <v>2024</v>
      </c>
      <c r="E1137" s="2" t="s">
        <v>3821</v>
      </c>
      <c r="F1137" s="6" t="n">
        <v>29346</v>
      </c>
      <c r="G1137" s="1" t="n">
        <v>1528</v>
      </c>
      <c r="H1137" s="2" t="s">
        <v>3822</v>
      </c>
      <c r="I1137" s="2" t="s">
        <v>939</v>
      </c>
      <c r="J1137" s="2" t="s">
        <v>1850</v>
      </c>
      <c r="K1137" s="2" t="s">
        <v>3305</v>
      </c>
      <c r="L1137" s="2" t="s">
        <v>2522</v>
      </c>
      <c r="M1137" s="6" t="n">
        <v>43926</v>
      </c>
      <c r="N1137" s="2" t="s">
        <v>1758</v>
      </c>
      <c r="O1137" s="2" t="s">
        <v>1749</v>
      </c>
      <c r="Q1137" s="2" t="s">
        <v>3823</v>
      </c>
      <c r="R1137" s="6" t="n">
        <v>43926</v>
      </c>
    </row>
    <row r="1138" customFormat="false" ht="18.7" hidden="false" customHeight="true" outlineLevel="0" collapsed="false">
      <c r="A1138" s="1" t="n">
        <v>1137</v>
      </c>
      <c r="B1138" s="2" t="s">
        <v>3824</v>
      </c>
      <c r="C1138" s="6" t="n">
        <v>45601</v>
      </c>
      <c r="D1138" s="1" t="n">
        <v>2024</v>
      </c>
      <c r="E1138" s="2" t="s">
        <v>3825</v>
      </c>
      <c r="F1138" s="6" t="n">
        <v>22132</v>
      </c>
      <c r="G1138" s="1" t="n">
        <v>1529</v>
      </c>
      <c r="H1138" s="2" t="s">
        <v>3825</v>
      </c>
      <c r="I1138" s="2" t="s">
        <v>1100</v>
      </c>
      <c r="J1138" s="2" t="s">
        <v>1757</v>
      </c>
      <c r="K1138" s="2" t="s">
        <v>1969</v>
      </c>
      <c r="L1138" s="2" t="s">
        <v>1970</v>
      </c>
      <c r="M1138" s="6" t="n">
        <v>45597</v>
      </c>
      <c r="N1138" s="2" t="s">
        <v>1758</v>
      </c>
      <c r="O1138" s="2" t="s">
        <v>1749</v>
      </c>
    </row>
    <row r="1139" customFormat="false" ht="18.7" hidden="false" customHeight="true" outlineLevel="0" collapsed="false">
      <c r="A1139" s="1" t="n">
        <v>1138</v>
      </c>
      <c r="B1139" s="2" t="s">
        <v>3826</v>
      </c>
      <c r="C1139" s="6" t="n">
        <v>44777</v>
      </c>
      <c r="D1139" s="1" t="n">
        <v>2022</v>
      </c>
      <c r="E1139" s="2" t="s">
        <v>3827</v>
      </c>
      <c r="F1139" s="6" t="n">
        <v>23665</v>
      </c>
      <c r="G1139" s="1" t="n">
        <v>1534</v>
      </c>
      <c r="H1139" s="2" t="s">
        <v>3827</v>
      </c>
      <c r="I1139" s="2" t="s">
        <v>927</v>
      </c>
      <c r="J1139" s="2" t="s">
        <v>1850</v>
      </c>
      <c r="K1139" s="2" t="s">
        <v>2221</v>
      </c>
      <c r="L1139" s="2" t="s">
        <v>2222</v>
      </c>
      <c r="M1139" s="6" t="n">
        <v>44633</v>
      </c>
      <c r="N1139" s="2" t="s">
        <v>1775</v>
      </c>
      <c r="P1139" s="2" t="s">
        <v>1776</v>
      </c>
    </row>
    <row r="1140" customFormat="false" ht="18.7" hidden="false" customHeight="true" outlineLevel="0" collapsed="false">
      <c r="A1140" s="1" t="n">
        <v>1139</v>
      </c>
      <c r="B1140" s="2" t="s">
        <v>3828</v>
      </c>
      <c r="C1140" s="6" t="n">
        <v>43230</v>
      </c>
      <c r="D1140" s="1" t="n">
        <v>2018</v>
      </c>
      <c r="E1140" s="2" t="s">
        <v>3829</v>
      </c>
      <c r="F1140" s="6" t="n">
        <v>30567</v>
      </c>
      <c r="G1140" s="1" t="n">
        <v>1537</v>
      </c>
      <c r="H1140" s="2" t="s">
        <v>3830</v>
      </c>
      <c r="I1140" s="2" t="s">
        <v>1222</v>
      </c>
      <c r="J1140" s="2" t="s">
        <v>1757</v>
      </c>
      <c r="K1140" s="2" t="s">
        <v>1778</v>
      </c>
      <c r="L1140" s="2" t="s">
        <v>1779</v>
      </c>
      <c r="M1140" s="6" t="n">
        <v>42717</v>
      </c>
      <c r="N1140" s="2" t="s">
        <v>1775</v>
      </c>
      <c r="P1140" s="2" t="s">
        <v>1904</v>
      </c>
      <c r="Q1140" s="2" t="s">
        <v>2749</v>
      </c>
      <c r="R1140" s="6" t="n">
        <v>42717</v>
      </c>
      <c r="S1140" s="2" t="s">
        <v>1749</v>
      </c>
    </row>
    <row r="1141" customFormat="false" ht="18.7" hidden="false" customHeight="true" outlineLevel="0" collapsed="false">
      <c r="A1141" s="1" t="n">
        <v>1140</v>
      </c>
      <c r="B1141" s="2" t="s">
        <v>925</v>
      </c>
      <c r="C1141" s="6" t="n">
        <v>45352</v>
      </c>
      <c r="D1141" s="1" t="n">
        <v>2024</v>
      </c>
      <c r="E1141" s="2" t="s">
        <v>926</v>
      </c>
      <c r="F1141" s="6" t="n">
        <v>28838</v>
      </c>
      <c r="G1141" s="1" t="n">
        <v>1539</v>
      </c>
      <c r="H1141" s="2" t="s">
        <v>931</v>
      </c>
      <c r="I1141" s="2" t="s">
        <v>904</v>
      </c>
      <c r="J1141" s="2" t="s">
        <v>1823</v>
      </c>
      <c r="K1141" s="2" t="s">
        <v>1767</v>
      </c>
      <c r="L1141" s="2" t="s">
        <v>1768</v>
      </c>
      <c r="M1141" s="6" t="n">
        <v>45339</v>
      </c>
      <c r="O1141" s="2" t="s">
        <v>1749</v>
      </c>
      <c r="Q1141" s="2" t="s">
        <v>1774</v>
      </c>
      <c r="R1141" s="6" t="n">
        <v>45339</v>
      </c>
      <c r="S1141" s="2" t="s">
        <v>1749</v>
      </c>
      <c r="T1141" s="2" t="s">
        <v>1750</v>
      </c>
      <c r="U1141" s="6" t="n">
        <v>45339</v>
      </c>
      <c r="V1141" s="2" t="s">
        <v>1749</v>
      </c>
    </row>
    <row r="1142" customFormat="false" ht="18.7" hidden="false" customHeight="true" outlineLevel="0" collapsed="false">
      <c r="A1142" s="1" t="n">
        <v>1141</v>
      </c>
      <c r="B1142" s="2" t="s">
        <v>3831</v>
      </c>
      <c r="C1142" s="6" t="n">
        <v>44893</v>
      </c>
      <c r="D1142" s="1" t="n">
        <v>2022</v>
      </c>
      <c r="E1142" s="2" t="s">
        <v>3832</v>
      </c>
      <c r="F1142" s="6" t="n">
        <v>34512</v>
      </c>
      <c r="G1142" s="1" t="n">
        <v>1542</v>
      </c>
      <c r="H1142" s="2" t="s">
        <v>3833</v>
      </c>
      <c r="I1142" s="2" t="s">
        <v>1842</v>
      </c>
      <c r="J1142" s="2" t="s">
        <v>1746</v>
      </c>
      <c r="K1142" s="2" t="s">
        <v>3834</v>
      </c>
      <c r="L1142" s="2" t="s">
        <v>2566</v>
      </c>
      <c r="M1142" s="6" t="n">
        <v>44889</v>
      </c>
      <c r="N1142" s="2" t="s">
        <v>1775</v>
      </c>
      <c r="P1142" s="2" t="s">
        <v>1776</v>
      </c>
    </row>
    <row r="1143" customFormat="false" ht="18.7" hidden="false" customHeight="true" outlineLevel="0" collapsed="false">
      <c r="A1143" s="1" t="n">
        <v>1142</v>
      </c>
      <c r="B1143" s="2" t="s">
        <v>3835</v>
      </c>
      <c r="C1143" s="6" t="n">
        <v>45552</v>
      </c>
      <c r="D1143" s="1" t="n">
        <v>2024</v>
      </c>
      <c r="E1143" s="2" t="s">
        <v>3836</v>
      </c>
      <c r="F1143" s="6" t="n">
        <v>37273</v>
      </c>
      <c r="G1143" s="1" t="n">
        <v>1543</v>
      </c>
      <c r="H1143" s="2" t="s">
        <v>3837</v>
      </c>
      <c r="I1143" s="2" t="s">
        <v>1025</v>
      </c>
      <c r="J1143" s="2" t="s">
        <v>1850</v>
      </c>
      <c r="K1143" s="2" t="s">
        <v>3838</v>
      </c>
      <c r="L1143" s="2" t="s">
        <v>2880</v>
      </c>
      <c r="M1143" s="6" t="n">
        <v>45549</v>
      </c>
      <c r="N1143" s="2" t="s">
        <v>1775</v>
      </c>
      <c r="P1143" s="2" t="s">
        <v>1776</v>
      </c>
      <c r="Q1143" s="2" t="s">
        <v>1978</v>
      </c>
      <c r="R1143" s="6" t="n">
        <v>45549</v>
      </c>
      <c r="T1143" s="2" t="s">
        <v>1978</v>
      </c>
      <c r="U1143" s="6" t="n">
        <v>45549</v>
      </c>
      <c r="W1143" s="2" t="s">
        <v>1978</v>
      </c>
      <c r="X1143" s="6" t="n">
        <v>45549</v>
      </c>
    </row>
    <row r="1144" customFormat="false" ht="18.7" hidden="false" customHeight="true" outlineLevel="0" collapsed="false">
      <c r="A1144" s="1" t="n">
        <v>1143</v>
      </c>
      <c r="B1144" s="2" t="s">
        <v>3839</v>
      </c>
      <c r="C1144" s="6" t="n">
        <v>45268</v>
      </c>
      <c r="D1144" s="1" t="n">
        <v>2023</v>
      </c>
      <c r="E1144" s="2" t="s">
        <v>3840</v>
      </c>
      <c r="F1144" s="6" t="n">
        <v>34907</v>
      </c>
      <c r="G1144" s="1" t="n">
        <v>1545</v>
      </c>
      <c r="H1144" s="2" t="s">
        <v>3841</v>
      </c>
      <c r="I1144" s="2" t="s">
        <v>979</v>
      </c>
      <c r="J1144" s="2" t="s">
        <v>1757</v>
      </c>
      <c r="K1144" s="2" t="s">
        <v>1979</v>
      </c>
      <c r="L1144" s="2" t="s">
        <v>1980</v>
      </c>
      <c r="M1144" s="6" t="n">
        <v>45092</v>
      </c>
      <c r="N1144" s="2" t="s">
        <v>1758</v>
      </c>
      <c r="O1144" s="2" t="s">
        <v>1749</v>
      </c>
    </row>
    <row r="1145" customFormat="false" ht="18.7" hidden="false" customHeight="true" outlineLevel="0" collapsed="false">
      <c r="A1145" s="1" t="n">
        <v>1144</v>
      </c>
      <c r="B1145" s="2" t="s">
        <v>3842</v>
      </c>
      <c r="C1145" s="6" t="n">
        <v>44775</v>
      </c>
      <c r="D1145" s="1" t="n">
        <v>2022</v>
      </c>
      <c r="E1145" s="2" t="s">
        <v>3843</v>
      </c>
      <c r="F1145" s="6" t="n">
        <v>34907</v>
      </c>
      <c r="G1145" s="1" t="n">
        <v>1546</v>
      </c>
      <c r="H1145" s="2" t="s">
        <v>3844</v>
      </c>
      <c r="I1145" s="2" t="s">
        <v>979</v>
      </c>
      <c r="J1145" s="2" t="s">
        <v>1757</v>
      </c>
      <c r="K1145" s="2" t="s">
        <v>1901</v>
      </c>
      <c r="L1145" s="2" t="s">
        <v>1902</v>
      </c>
      <c r="M1145" s="6" t="n">
        <v>44648</v>
      </c>
      <c r="N1145" s="2" t="s">
        <v>1775</v>
      </c>
      <c r="P1145" s="2" t="s">
        <v>1776</v>
      </c>
    </row>
    <row r="1146" customFormat="false" ht="18.7" hidden="false" customHeight="true" outlineLevel="0" collapsed="false">
      <c r="A1146" s="1" t="n">
        <v>1145</v>
      </c>
      <c r="B1146" s="2" t="s">
        <v>3845</v>
      </c>
      <c r="C1146" s="6" t="n">
        <v>44634</v>
      </c>
      <c r="D1146" s="1" t="n">
        <v>2022</v>
      </c>
      <c r="E1146" s="2" t="s">
        <v>3846</v>
      </c>
      <c r="F1146" s="6" t="n">
        <v>27279</v>
      </c>
      <c r="G1146" s="1" t="n">
        <v>1551</v>
      </c>
      <c r="H1146" s="2" t="s">
        <v>3846</v>
      </c>
      <c r="I1146" s="2" t="s">
        <v>1454</v>
      </c>
      <c r="J1146" s="2" t="s">
        <v>1757</v>
      </c>
      <c r="K1146" s="2" t="s">
        <v>1977</v>
      </c>
      <c r="L1146" s="2" t="s">
        <v>1978</v>
      </c>
      <c r="M1146" s="6" t="n">
        <v>44524</v>
      </c>
      <c r="N1146" s="2" t="s">
        <v>1758</v>
      </c>
      <c r="O1146" s="2" t="s">
        <v>1749</v>
      </c>
    </row>
    <row r="1147" customFormat="false" ht="18.7" hidden="false" customHeight="true" outlineLevel="0" collapsed="false">
      <c r="A1147" s="1" t="n">
        <v>1146</v>
      </c>
      <c r="B1147" s="2" t="s">
        <v>3847</v>
      </c>
      <c r="C1147" s="6" t="n">
        <v>44929</v>
      </c>
      <c r="D1147" s="1" t="n">
        <v>2023</v>
      </c>
      <c r="E1147" s="2" t="s">
        <v>3848</v>
      </c>
      <c r="F1147" s="6" t="n">
        <v>25472</v>
      </c>
      <c r="G1147" s="1" t="n">
        <v>1552</v>
      </c>
      <c r="H1147" s="2" t="s">
        <v>3849</v>
      </c>
      <c r="I1147" s="2" t="s">
        <v>1222</v>
      </c>
      <c r="J1147" s="2" t="s">
        <v>1757</v>
      </c>
      <c r="K1147" s="2" t="s">
        <v>1754</v>
      </c>
      <c r="L1147" s="2" t="s">
        <v>1750</v>
      </c>
      <c r="M1147" s="6" t="n">
        <v>44839</v>
      </c>
      <c r="N1147" s="2" t="s">
        <v>1775</v>
      </c>
      <c r="P1147" s="2" t="s">
        <v>2023</v>
      </c>
    </row>
    <row r="1148" customFormat="false" ht="18.7" hidden="false" customHeight="true" outlineLevel="0" collapsed="false">
      <c r="A1148" s="1" t="n">
        <v>1147</v>
      </c>
      <c r="B1148" s="2" t="s">
        <v>1091</v>
      </c>
      <c r="C1148" s="6" t="n">
        <v>45072</v>
      </c>
      <c r="D1148" s="1" t="n">
        <v>2023</v>
      </c>
      <c r="E1148" s="2" t="s">
        <v>1092</v>
      </c>
      <c r="F1148" s="6" t="n">
        <v>37642</v>
      </c>
      <c r="G1148" s="1" t="n">
        <v>1558</v>
      </c>
      <c r="H1148" s="2" t="s">
        <v>1096</v>
      </c>
      <c r="I1148" s="2" t="s">
        <v>895</v>
      </c>
      <c r="J1148" s="2" t="s">
        <v>1850</v>
      </c>
      <c r="K1148" s="2" t="s">
        <v>1920</v>
      </c>
      <c r="L1148" s="2" t="s">
        <v>1921</v>
      </c>
      <c r="M1148" s="6" t="n">
        <v>45071</v>
      </c>
      <c r="N1148" s="2" t="s">
        <v>1775</v>
      </c>
      <c r="P1148" s="2" t="s">
        <v>1776</v>
      </c>
    </row>
    <row r="1149" customFormat="false" ht="18.7" hidden="false" customHeight="true" outlineLevel="0" collapsed="false">
      <c r="A1149" s="1" t="n">
        <v>1148</v>
      </c>
      <c r="B1149" s="2" t="s">
        <v>3850</v>
      </c>
      <c r="C1149" s="6" t="n">
        <v>44754</v>
      </c>
      <c r="D1149" s="1" t="n">
        <v>2022</v>
      </c>
      <c r="E1149" s="2" t="s">
        <v>3851</v>
      </c>
      <c r="F1149" s="6" t="n">
        <v>30858</v>
      </c>
      <c r="G1149" s="1" t="n">
        <v>1566</v>
      </c>
      <c r="H1149" s="2" t="s">
        <v>3852</v>
      </c>
      <c r="I1149" s="2" t="s">
        <v>1222</v>
      </c>
      <c r="J1149" s="2" t="s">
        <v>1850</v>
      </c>
      <c r="K1149" s="2" t="s">
        <v>1769</v>
      </c>
      <c r="L1149" s="2" t="s">
        <v>1770</v>
      </c>
      <c r="M1149" s="6" t="n">
        <v>44657</v>
      </c>
      <c r="N1149" s="2" t="s">
        <v>1775</v>
      </c>
      <c r="P1149" s="2" t="s">
        <v>1776</v>
      </c>
    </row>
    <row r="1150" customFormat="false" ht="18.7" hidden="false" customHeight="true" outlineLevel="0" collapsed="false">
      <c r="A1150" s="1" t="n">
        <v>1149</v>
      </c>
      <c r="B1150" s="2" t="s">
        <v>3853</v>
      </c>
      <c r="C1150" s="6" t="n">
        <v>44802</v>
      </c>
      <c r="D1150" s="1" t="n">
        <v>2022</v>
      </c>
      <c r="E1150" s="2" t="s">
        <v>3854</v>
      </c>
      <c r="F1150" s="6" t="n">
        <v>23956</v>
      </c>
      <c r="G1150" s="1" t="n">
        <v>1568</v>
      </c>
      <c r="H1150" s="2" t="s">
        <v>3855</v>
      </c>
      <c r="I1150" s="2" t="s">
        <v>1454</v>
      </c>
      <c r="J1150" s="2" t="s">
        <v>1746</v>
      </c>
      <c r="K1150" s="2" t="s">
        <v>1969</v>
      </c>
      <c r="L1150" s="2" t="s">
        <v>1970</v>
      </c>
      <c r="M1150" s="6" t="n">
        <v>44708</v>
      </c>
      <c r="N1150" s="2" t="s">
        <v>1775</v>
      </c>
      <c r="P1150" s="2" t="s">
        <v>2023</v>
      </c>
    </row>
    <row r="1151" customFormat="false" ht="18.7" hidden="false" customHeight="true" outlineLevel="0" collapsed="false">
      <c r="A1151" s="1" t="n">
        <v>1150</v>
      </c>
      <c r="B1151" s="2" t="s">
        <v>1066</v>
      </c>
      <c r="C1151" s="6" t="n">
        <v>44950</v>
      </c>
      <c r="D1151" s="1" t="n">
        <v>2023</v>
      </c>
      <c r="E1151" s="2" t="s">
        <v>1067</v>
      </c>
      <c r="F1151" s="6" t="n">
        <v>29784</v>
      </c>
      <c r="G1151" s="1" t="n">
        <v>1570</v>
      </c>
      <c r="H1151" s="2" t="s">
        <v>1070</v>
      </c>
      <c r="I1151" s="2" t="s">
        <v>1148</v>
      </c>
      <c r="J1151" s="2" t="s">
        <v>1823</v>
      </c>
      <c r="K1151" s="2" t="s">
        <v>3856</v>
      </c>
      <c r="L1151" s="2" t="s">
        <v>3857</v>
      </c>
      <c r="M1151" s="6" t="n">
        <v>44947</v>
      </c>
      <c r="O1151" s="2" t="s">
        <v>1749</v>
      </c>
      <c r="Q1151" s="2" t="s">
        <v>2678</v>
      </c>
      <c r="R1151" s="6" t="n">
        <v>44947</v>
      </c>
      <c r="S1151" s="2" t="s">
        <v>1749</v>
      </c>
      <c r="T1151" s="2" t="s">
        <v>2678</v>
      </c>
      <c r="U1151" s="6" t="n">
        <v>44947</v>
      </c>
      <c r="V1151" s="2" t="s">
        <v>1749</v>
      </c>
      <c r="W1151" s="2" t="s">
        <v>2678</v>
      </c>
      <c r="X1151" s="6" t="n">
        <v>44947</v>
      </c>
      <c r="Y1151" s="2" t="s">
        <v>1749</v>
      </c>
    </row>
    <row r="1152" customFormat="false" ht="18.7" hidden="false" customHeight="true" outlineLevel="0" collapsed="false">
      <c r="A1152" s="1" t="n">
        <v>1151</v>
      </c>
      <c r="B1152" s="2" t="s">
        <v>3858</v>
      </c>
      <c r="C1152" s="6" t="n">
        <v>44817</v>
      </c>
      <c r="D1152" s="1" t="n">
        <v>2022</v>
      </c>
      <c r="E1152" s="2" t="s">
        <v>3859</v>
      </c>
      <c r="F1152" s="6" t="n">
        <v>29832</v>
      </c>
      <c r="G1152" s="1" t="n">
        <v>1571</v>
      </c>
      <c r="H1152" s="2" t="s">
        <v>3860</v>
      </c>
      <c r="I1152" s="2" t="s">
        <v>1100</v>
      </c>
      <c r="J1152" s="2" t="s">
        <v>1757</v>
      </c>
      <c r="K1152" s="2" t="s">
        <v>2816</v>
      </c>
      <c r="L1152" s="2" t="s">
        <v>2817</v>
      </c>
      <c r="M1152" s="6" t="n">
        <v>44814</v>
      </c>
      <c r="N1152" s="2" t="s">
        <v>1758</v>
      </c>
      <c r="O1152" s="2" t="s">
        <v>1749</v>
      </c>
      <c r="Q1152" s="2" t="s">
        <v>2496</v>
      </c>
      <c r="R1152" s="6" t="n">
        <v>44814</v>
      </c>
      <c r="S1152" s="2" t="s">
        <v>1766</v>
      </c>
    </row>
    <row r="1153" customFormat="false" ht="18.7" hidden="false" customHeight="true" outlineLevel="0" collapsed="false">
      <c r="A1153" s="1" t="n">
        <v>1152</v>
      </c>
      <c r="B1153" s="2" t="s">
        <v>3861</v>
      </c>
      <c r="C1153" s="6" t="n">
        <v>44770</v>
      </c>
      <c r="D1153" s="1" t="n">
        <v>2022</v>
      </c>
      <c r="E1153" s="2" t="s">
        <v>3862</v>
      </c>
      <c r="F1153" s="6" t="n">
        <v>24471</v>
      </c>
      <c r="G1153" s="1" t="n">
        <v>1575</v>
      </c>
      <c r="H1153" s="2" t="s">
        <v>3863</v>
      </c>
      <c r="I1153" s="2" t="s">
        <v>927</v>
      </c>
      <c r="J1153" s="2" t="s">
        <v>1850</v>
      </c>
      <c r="K1153" s="2" t="s">
        <v>3864</v>
      </c>
      <c r="L1153" s="2" t="s">
        <v>3865</v>
      </c>
      <c r="M1153" s="6" t="n">
        <v>44567</v>
      </c>
      <c r="N1153" s="2" t="s">
        <v>1775</v>
      </c>
      <c r="P1153" s="2" t="s">
        <v>1776</v>
      </c>
    </row>
    <row r="1154" customFormat="false" ht="18.7" hidden="false" customHeight="true" outlineLevel="0" collapsed="false">
      <c r="A1154" s="1" t="n">
        <v>1153</v>
      </c>
      <c r="B1154" s="2" t="s">
        <v>3866</v>
      </c>
      <c r="C1154" s="6" t="n">
        <v>44775</v>
      </c>
      <c r="D1154" s="1" t="n">
        <v>2022</v>
      </c>
      <c r="E1154" s="2" t="s">
        <v>3867</v>
      </c>
      <c r="F1154" s="6" t="n">
        <v>33248</v>
      </c>
      <c r="G1154" s="1" t="n">
        <v>1576</v>
      </c>
      <c r="H1154" s="2" t="s">
        <v>3868</v>
      </c>
      <c r="I1154" s="2" t="s">
        <v>2279</v>
      </c>
      <c r="J1154" s="2" t="s">
        <v>1757</v>
      </c>
      <c r="K1154" s="2" t="s">
        <v>2630</v>
      </c>
      <c r="L1154" s="2" t="s">
        <v>2631</v>
      </c>
      <c r="M1154" s="6" t="n">
        <v>44773</v>
      </c>
      <c r="N1154" s="2" t="s">
        <v>1758</v>
      </c>
      <c r="O1154" s="2" t="s">
        <v>1749</v>
      </c>
    </row>
    <row r="1155" customFormat="false" ht="18.7" hidden="false" customHeight="true" outlineLevel="0" collapsed="false">
      <c r="A1155" s="1" t="n">
        <v>1154</v>
      </c>
      <c r="B1155" s="2" t="s">
        <v>1023</v>
      </c>
      <c r="C1155" s="6" t="n">
        <v>45496</v>
      </c>
      <c r="D1155" s="1" t="n">
        <v>2024</v>
      </c>
      <c r="E1155" s="2" t="s">
        <v>1024</v>
      </c>
      <c r="F1155" s="6" t="n">
        <v>27727</v>
      </c>
      <c r="G1155" s="1" t="n">
        <v>1577</v>
      </c>
      <c r="H1155" s="2" t="s">
        <v>1027</v>
      </c>
      <c r="I1155" s="2" t="s">
        <v>1148</v>
      </c>
      <c r="J1155" s="2" t="s">
        <v>1746</v>
      </c>
      <c r="K1155" s="2" t="s">
        <v>2630</v>
      </c>
      <c r="L1155" s="2" t="s">
        <v>2631</v>
      </c>
      <c r="M1155" s="6" t="n">
        <v>45493</v>
      </c>
      <c r="O1155" s="2" t="s">
        <v>1749</v>
      </c>
      <c r="Q1155" s="2" t="s">
        <v>1921</v>
      </c>
      <c r="R1155" s="6" t="n">
        <v>45493</v>
      </c>
      <c r="S1155" s="2" t="s">
        <v>1749</v>
      </c>
    </row>
    <row r="1156" customFormat="false" ht="18.7" hidden="false" customHeight="true" outlineLevel="0" collapsed="false">
      <c r="A1156" s="1" t="n">
        <v>1155</v>
      </c>
      <c r="B1156" s="2" t="s">
        <v>3869</v>
      </c>
      <c r="C1156" s="6" t="n">
        <v>44638</v>
      </c>
      <c r="D1156" s="1" t="n">
        <v>2022</v>
      </c>
      <c r="E1156" s="2" t="s">
        <v>3870</v>
      </c>
      <c r="F1156" s="6" t="n">
        <v>31946</v>
      </c>
      <c r="G1156" s="1" t="n">
        <v>1584</v>
      </c>
      <c r="H1156" s="2" t="s">
        <v>3871</v>
      </c>
      <c r="I1156" s="2" t="s">
        <v>927</v>
      </c>
      <c r="J1156" s="2" t="s">
        <v>1757</v>
      </c>
      <c r="K1156" s="2" t="s">
        <v>1754</v>
      </c>
      <c r="L1156" s="2" t="s">
        <v>1750</v>
      </c>
      <c r="M1156" s="6" t="n">
        <v>44637</v>
      </c>
      <c r="N1156" s="2" t="s">
        <v>1890</v>
      </c>
      <c r="O1156" s="2" t="s">
        <v>1749</v>
      </c>
    </row>
    <row r="1157" customFormat="false" ht="18.7" hidden="false" customHeight="true" outlineLevel="0" collapsed="false">
      <c r="A1157" s="1" t="n">
        <v>1156</v>
      </c>
      <c r="B1157" s="2" t="s">
        <v>3872</v>
      </c>
      <c r="C1157" s="6" t="n">
        <v>45140</v>
      </c>
      <c r="D1157" s="1" t="n">
        <v>2023</v>
      </c>
      <c r="E1157" s="2" t="s">
        <v>3873</v>
      </c>
      <c r="F1157" s="6" t="n">
        <v>32261</v>
      </c>
      <c r="G1157" s="1" t="n">
        <v>1586</v>
      </c>
      <c r="H1157" s="2" t="s">
        <v>3874</v>
      </c>
      <c r="I1157" s="2" t="s">
        <v>2112</v>
      </c>
      <c r="J1157" s="2" t="s">
        <v>1757</v>
      </c>
      <c r="K1157" s="2" t="s">
        <v>3875</v>
      </c>
      <c r="L1157" s="2" t="s">
        <v>3876</v>
      </c>
      <c r="M1157" s="6" t="n">
        <v>45139</v>
      </c>
      <c r="N1157" s="2" t="s">
        <v>1775</v>
      </c>
      <c r="P1157" s="2" t="s">
        <v>1776</v>
      </c>
      <c r="Q1157" s="2" t="s">
        <v>1752</v>
      </c>
      <c r="R1157" s="6" t="n">
        <v>45139</v>
      </c>
      <c r="S1157" s="2" t="s">
        <v>1749</v>
      </c>
      <c r="T1157" s="2" t="s">
        <v>1755</v>
      </c>
      <c r="U1157" s="6" t="n">
        <v>45139</v>
      </c>
      <c r="V1157" s="2" t="s">
        <v>1749</v>
      </c>
    </row>
    <row r="1158" customFormat="false" ht="18.7" hidden="false" customHeight="true" outlineLevel="0" collapsed="false">
      <c r="A1158" s="1" t="n">
        <v>1157</v>
      </c>
      <c r="B1158" s="2" t="s">
        <v>3877</v>
      </c>
      <c r="C1158" s="6" t="n">
        <v>44888</v>
      </c>
      <c r="D1158" s="1" t="n">
        <v>2022</v>
      </c>
      <c r="E1158" s="2" t="s">
        <v>3878</v>
      </c>
      <c r="F1158" s="6" t="n">
        <v>28721</v>
      </c>
      <c r="G1158" s="1" t="n">
        <v>1587</v>
      </c>
      <c r="H1158" s="2" t="s">
        <v>3879</v>
      </c>
      <c r="I1158" s="2" t="s">
        <v>1813</v>
      </c>
      <c r="J1158" s="2" t="s">
        <v>1757</v>
      </c>
      <c r="K1158" s="2" t="s">
        <v>2040</v>
      </c>
      <c r="L1158" s="2" t="s">
        <v>2041</v>
      </c>
      <c r="M1158" s="6" t="n">
        <v>44887</v>
      </c>
      <c r="N1158" s="2" t="s">
        <v>1775</v>
      </c>
      <c r="P1158" s="2" t="s">
        <v>1904</v>
      </c>
    </row>
    <row r="1159" customFormat="false" ht="18.7" hidden="false" customHeight="true" outlineLevel="0" collapsed="false">
      <c r="A1159" s="1" t="n">
        <v>1158</v>
      </c>
      <c r="B1159" s="2" t="s">
        <v>3880</v>
      </c>
      <c r="C1159" s="6" t="n">
        <v>44608</v>
      </c>
      <c r="D1159" s="1" t="n">
        <v>2022</v>
      </c>
      <c r="E1159" s="2" t="s">
        <v>3881</v>
      </c>
      <c r="F1159" s="6" t="n">
        <v>30724</v>
      </c>
      <c r="G1159" s="1" t="n">
        <v>1591</v>
      </c>
      <c r="H1159" s="2" t="s">
        <v>3882</v>
      </c>
      <c r="I1159" s="2" t="s">
        <v>1148</v>
      </c>
      <c r="J1159" s="2" t="s">
        <v>1757</v>
      </c>
      <c r="K1159" s="2" t="s">
        <v>3883</v>
      </c>
      <c r="L1159" s="2" t="s">
        <v>3248</v>
      </c>
      <c r="M1159" s="6" t="n">
        <v>44256</v>
      </c>
      <c r="N1159" s="2" t="s">
        <v>1758</v>
      </c>
      <c r="O1159" s="2" t="s">
        <v>1749</v>
      </c>
      <c r="Q1159" s="2" t="s">
        <v>1748</v>
      </c>
      <c r="R1159" s="6" t="n">
        <v>44256</v>
      </c>
      <c r="S1159" s="2" t="s">
        <v>1749</v>
      </c>
    </row>
    <row r="1160" customFormat="false" ht="18.7" hidden="false" customHeight="true" outlineLevel="0" collapsed="false">
      <c r="A1160" s="1" t="n">
        <v>1159</v>
      </c>
      <c r="B1160" s="2" t="s">
        <v>3884</v>
      </c>
      <c r="C1160" s="6" t="n">
        <v>45552</v>
      </c>
      <c r="D1160" s="1" t="n">
        <v>2024</v>
      </c>
      <c r="E1160" s="2" t="s">
        <v>3885</v>
      </c>
      <c r="F1160" s="6" t="n">
        <v>21461</v>
      </c>
      <c r="G1160" s="1" t="n">
        <v>1596</v>
      </c>
      <c r="H1160" s="2" t="s">
        <v>3886</v>
      </c>
      <c r="I1160" s="2" t="s">
        <v>1222</v>
      </c>
      <c r="J1160" s="2" t="s">
        <v>1850</v>
      </c>
      <c r="K1160" s="2" t="s">
        <v>1759</v>
      </c>
      <c r="L1160" s="2" t="s">
        <v>1750</v>
      </c>
      <c r="M1160" s="6" t="n">
        <v>45549</v>
      </c>
      <c r="N1160" s="2" t="s">
        <v>1906</v>
      </c>
      <c r="O1160" s="2" t="s">
        <v>1749</v>
      </c>
    </row>
    <row r="1161" customFormat="false" ht="18.7" hidden="false" customHeight="true" outlineLevel="0" collapsed="false">
      <c r="A1161" s="1" t="n">
        <v>1160</v>
      </c>
      <c r="B1161" s="2" t="s">
        <v>3887</v>
      </c>
      <c r="C1161" s="6" t="n">
        <v>44778</v>
      </c>
      <c r="D1161" s="1" t="n">
        <v>2022</v>
      </c>
      <c r="E1161" s="2" t="s">
        <v>3888</v>
      </c>
      <c r="F1161" s="6" t="n">
        <v>29552</v>
      </c>
      <c r="G1161" s="1" t="n">
        <v>1597</v>
      </c>
      <c r="H1161" s="2" t="s">
        <v>3889</v>
      </c>
      <c r="J1161" s="2" t="s">
        <v>1757</v>
      </c>
      <c r="K1161" s="2" t="s">
        <v>2014</v>
      </c>
      <c r="L1161" s="2" t="s">
        <v>1864</v>
      </c>
      <c r="M1161" s="6" t="n">
        <v>44778</v>
      </c>
      <c r="N1161" s="2" t="s">
        <v>1890</v>
      </c>
      <c r="O1161" s="2" t="s">
        <v>1766</v>
      </c>
    </row>
    <row r="1162" customFormat="false" ht="18.7" hidden="false" customHeight="true" outlineLevel="0" collapsed="false">
      <c r="A1162" s="1" t="n">
        <v>1161</v>
      </c>
      <c r="B1162" s="2" t="s">
        <v>1527</v>
      </c>
      <c r="C1162" s="6" t="n">
        <v>45583</v>
      </c>
      <c r="D1162" s="1" t="n">
        <v>2024</v>
      </c>
      <c r="E1162" s="2" t="s">
        <v>1528</v>
      </c>
      <c r="F1162" s="6" t="n">
        <v>22987</v>
      </c>
      <c r="G1162" s="1" t="n">
        <v>1598</v>
      </c>
      <c r="H1162" s="2" t="s">
        <v>1529</v>
      </c>
      <c r="I1162" s="2" t="s">
        <v>1148</v>
      </c>
      <c r="J1162" s="2" t="s">
        <v>1823</v>
      </c>
      <c r="K1162" s="2" t="s">
        <v>3890</v>
      </c>
      <c r="L1162" s="2" t="s">
        <v>3891</v>
      </c>
      <c r="M1162" s="6" t="n">
        <v>45582</v>
      </c>
      <c r="O1162" s="2" t="s">
        <v>1749</v>
      </c>
      <c r="Q1162" s="2" t="s">
        <v>1806</v>
      </c>
      <c r="R1162" s="6" t="n">
        <v>45582</v>
      </c>
      <c r="S1162" s="2" t="s">
        <v>1749</v>
      </c>
    </row>
    <row r="1163" customFormat="false" ht="18.7" hidden="false" customHeight="true" outlineLevel="0" collapsed="false">
      <c r="A1163" s="1" t="n">
        <v>1162</v>
      </c>
      <c r="B1163" s="2" t="s">
        <v>3892</v>
      </c>
      <c r="C1163" s="6" t="n">
        <v>45489</v>
      </c>
      <c r="D1163" s="1" t="n">
        <v>2024</v>
      </c>
      <c r="E1163" s="2" t="s">
        <v>3893</v>
      </c>
      <c r="F1163" s="6" t="n">
        <v>27938</v>
      </c>
      <c r="G1163" s="1" t="n">
        <v>1599</v>
      </c>
      <c r="H1163" s="2" t="s">
        <v>3894</v>
      </c>
      <c r="I1163" s="2" t="s">
        <v>917</v>
      </c>
      <c r="J1163" s="2" t="s">
        <v>1850</v>
      </c>
      <c r="K1163" s="2" t="s">
        <v>2069</v>
      </c>
      <c r="L1163" s="2" t="s">
        <v>2070</v>
      </c>
      <c r="M1163" s="6" t="n">
        <v>45486</v>
      </c>
      <c r="N1163" s="2" t="s">
        <v>1775</v>
      </c>
      <c r="P1163" s="2" t="s">
        <v>2023</v>
      </c>
    </row>
    <row r="1164" customFormat="false" ht="18.7" hidden="false" customHeight="true" outlineLevel="0" collapsed="false">
      <c r="A1164" s="1" t="n">
        <v>1163</v>
      </c>
      <c r="B1164" s="2" t="s">
        <v>3895</v>
      </c>
      <c r="C1164" s="6" t="n">
        <v>44774</v>
      </c>
      <c r="D1164" s="1" t="n">
        <v>2022</v>
      </c>
      <c r="E1164" s="2" t="s">
        <v>3896</v>
      </c>
      <c r="F1164" s="6" t="n">
        <v>31488</v>
      </c>
      <c r="G1164" s="1" t="n">
        <v>1600</v>
      </c>
      <c r="H1164" s="2" t="s">
        <v>3897</v>
      </c>
      <c r="I1164" s="2" t="s">
        <v>927</v>
      </c>
      <c r="J1164" s="2" t="s">
        <v>1850</v>
      </c>
      <c r="K1164" s="2" t="s">
        <v>1754</v>
      </c>
      <c r="L1164" s="2" t="s">
        <v>1750</v>
      </c>
      <c r="M1164" s="6" t="n">
        <v>44771</v>
      </c>
      <c r="N1164" s="2" t="s">
        <v>1906</v>
      </c>
      <c r="O1164" s="2" t="s">
        <v>1749</v>
      </c>
    </row>
    <row r="1165" customFormat="false" ht="18.7" hidden="false" customHeight="true" outlineLevel="0" collapsed="false">
      <c r="A1165" s="1" t="n">
        <v>1164</v>
      </c>
      <c r="B1165" s="2" t="s">
        <v>3898</v>
      </c>
      <c r="C1165" s="6" t="n">
        <v>45068</v>
      </c>
      <c r="D1165" s="1" t="n">
        <v>2023</v>
      </c>
      <c r="E1165" s="2" t="s">
        <v>3899</v>
      </c>
      <c r="F1165" s="6" t="n">
        <v>32896</v>
      </c>
      <c r="G1165" s="1" t="n">
        <v>1601</v>
      </c>
      <c r="H1165" s="2" t="s">
        <v>3900</v>
      </c>
      <c r="I1165" s="2" t="s">
        <v>895</v>
      </c>
      <c r="J1165" s="2" t="s">
        <v>1850</v>
      </c>
      <c r="K1165" s="2" t="s">
        <v>3901</v>
      </c>
      <c r="L1165" s="2" t="s">
        <v>3902</v>
      </c>
      <c r="M1165" s="6" t="n">
        <v>45052</v>
      </c>
      <c r="N1165" s="2" t="s">
        <v>1758</v>
      </c>
      <c r="O1165" s="2" t="s">
        <v>1749</v>
      </c>
      <c r="Q1165" s="2" t="s">
        <v>3902</v>
      </c>
      <c r="R1165" s="6" t="n">
        <v>45059</v>
      </c>
    </row>
    <row r="1166" customFormat="false" ht="18.7" hidden="false" customHeight="true" outlineLevel="0" collapsed="false">
      <c r="A1166" s="1" t="n">
        <v>1165</v>
      </c>
      <c r="B1166" s="2" t="s">
        <v>1320</v>
      </c>
      <c r="C1166" s="6" t="n">
        <v>45666</v>
      </c>
      <c r="D1166" s="1" t="n">
        <v>2025</v>
      </c>
      <c r="E1166" s="2" t="s">
        <v>1321</v>
      </c>
      <c r="F1166" s="6" t="n">
        <v>26309</v>
      </c>
      <c r="G1166" s="1" t="n">
        <v>1603</v>
      </c>
      <c r="H1166" s="2" t="s">
        <v>1324</v>
      </c>
      <c r="I1166" s="2" t="s">
        <v>1210</v>
      </c>
      <c r="J1166" s="2" t="s">
        <v>1823</v>
      </c>
      <c r="K1166" s="2" t="s">
        <v>3445</v>
      </c>
      <c r="L1166" s="2" t="s">
        <v>2749</v>
      </c>
      <c r="M1166" s="6" t="n">
        <v>45282</v>
      </c>
      <c r="O1166" s="2" t="s">
        <v>1749</v>
      </c>
      <c r="Q1166" s="2" t="s">
        <v>2522</v>
      </c>
      <c r="R1166" s="6" t="n">
        <v>45282</v>
      </c>
      <c r="S1166" s="2" t="s">
        <v>1749</v>
      </c>
    </row>
    <row r="1167" customFormat="false" ht="18.7" hidden="false" customHeight="true" outlineLevel="0" collapsed="false">
      <c r="A1167" s="1" t="n">
        <v>1166</v>
      </c>
      <c r="B1167" s="2" t="s">
        <v>3903</v>
      </c>
      <c r="C1167" s="6" t="n">
        <v>45209</v>
      </c>
      <c r="D1167" s="1" t="n">
        <v>2023</v>
      </c>
      <c r="E1167" s="2" t="s">
        <v>3904</v>
      </c>
      <c r="F1167" s="6" t="n">
        <v>33174</v>
      </c>
      <c r="G1167" s="1" t="n">
        <v>1604</v>
      </c>
      <c r="H1167" s="2" t="s">
        <v>3905</v>
      </c>
      <c r="I1167" s="2" t="s">
        <v>1196</v>
      </c>
      <c r="J1167" s="2" t="s">
        <v>1850</v>
      </c>
      <c r="K1167" s="2" t="s">
        <v>1827</v>
      </c>
      <c r="L1167" s="2" t="s">
        <v>1828</v>
      </c>
      <c r="M1167" s="6" t="n">
        <v>45207</v>
      </c>
      <c r="N1167" s="2" t="s">
        <v>1775</v>
      </c>
      <c r="P1167" s="2" t="s">
        <v>1904</v>
      </c>
    </row>
    <row r="1168" customFormat="false" ht="18.7" hidden="false" customHeight="true" outlineLevel="0" collapsed="false">
      <c r="A1168" s="1" t="n">
        <v>1167</v>
      </c>
      <c r="B1168" s="2" t="s">
        <v>3906</v>
      </c>
      <c r="C1168" s="6" t="n">
        <v>45579</v>
      </c>
      <c r="D1168" s="1" t="n">
        <v>2024</v>
      </c>
      <c r="E1168" s="2" t="s">
        <v>3907</v>
      </c>
      <c r="F1168" s="6" t="n">
        <v>29575</v>
      </c>
      <c r="G1168" s="1" t="n">
        <v>1606</v>
      </c>
      <c r="H1168" s="2" t="s">
        <v>3908</v>
      </c>
      <c r="J1168" s="2" t="s">
        <v>1757</v>
      </c>
      <c r="K1168" s="2" t="s">
        <v>3321</v>
      </c>
      <c r="L1168" s="2" t="n">
        <v>629.14</v>
      </c>
      <c r="M1168" s="6" t="n">
        <v>45578</v>
      </c>
      <c r="N1168" s="2" t="s">
        <v>3322</v>
      </c>
      <c r="O1168" s="2" t="s">
        <v>1749</v>
      </c>
    </row>
    <row r="1169" customFormat="false" ht="18.7" hidden="false" customHeight="true" outlineLevel="0" collapsed="false">
      <c r="A1169" s="1" t="n">
        <v>1168</v>
      </c>
      <c r="B1169" s="2" t="s">
        <v>1540</v>
      </c>
      <c r="C1169" s="6" t="n">
        <v>45629</v>
      </c>
      <c r="D1169" s="1" t="n">
        <v>2024</v>
      </c>
      <c r="E1169" s="2" t="s">
        <v>1541</v>
      </c>
      <c r="F1169" s="6" t="n">
        <v>28524</v>
      </c>
      <c r="G1169" s="1" t="n">
        <v>1607</v>
      </c>
      <c r="H1169" s="2" t="s">
        <v>1543</v>
      </c>
      <c r="I1169" s="2" t="s">
        <v>1100</v>
      </c>
      <c r="J1169" s="2" t="s">
        <v>1823</v>
      </c>
      <c r="K1169" s="2" t="s">
        <v>3337</v>
      </c>
      <c r="L1169" s="2" t="s">
        <v>3338</v>
      </c>
      <c r="M1169" s="6" t="n">
        <v>45625</v>
      </c>
      <c r="O1169" s="2" t="s">
        <v>1784</v>
      </c>
      <c r="Q1169" s="2" t="s">
        <v>3338</v>
      </c>
      <c r="R1169" s="6" t="n">
        <v>45625</v>
      </c>
      <c r="S1169" s="2" t="s">
        <v>1784</v>
      </c>
    </row>
    <row r="1170" customFormat="false" ht="18.7" hidden="false" customHeight="true" outlineLevel="0" collapsed="false">
      <c r="A1170" s="1" t="n">
        <v>1169</v>
      </c>
      <c r="B1170" s="2" t="s">
        <v>3909</v>
      </c>
      <c r="C1170" s="6" t="n">
        <v>44805</v>
      </c>
      <c r="D1170" s="1" t="n">
        <v>2022</v>
      </c>
      <c r="E1170" s="2" t="s">
        <v>3910</v>
      </c>
      <c r="F1170" s="6" t="n">
        <v>29567</v>
      </c>
      <c r="G1170" s="1" t="n">
        <v>1608</v>
      </c>
      <c r="H1170" s="2" t="s">
        <v>3911</v>
      </c>
      <c r="I1170" s="2" t="s">
        <v>1454</v>
      </c>
      <c r="J1170" s="2" t="s">
        <v>1746</v>
      </c>
      <c r="K1170" s="2" t="s">
        <v>1754</v>
      </c>
      <c r="L1170" s="2" t="s">
        <v>1750</v>
      </c>
      <c r="M1170" s="6" t="n">
        <v>44581</v>
      </c>
      <c r="N1170" s="2" t="s">
        <v>1775</v>
      </c>
      <c r="P1170" s="2" t="s">
        <v>1776</v>
      </c>
    </row>
    <row r="1171" customFormat="false" ht="18.7" hidden="false" customHeight="true" outlineLevel="0" collapsed="false">
      <c r="A1171" s="1" t="n">
        <v>1170</v>
      </c>
      <c r="B1171" s="2" t="s">
        <v>3912</v>
      </c>
      <c r="C1171" s="6" t="n">
        <v>44949</v>
      </c>
      <c r="D1171" s="1" t="n">
        <v>2023</v>
      </c>
      <c r="E1171" s="2" t="s">
        <v>3913</v>
      </c>
      <c r="F1171" s="6" t="n">
        <v>32512</v>
      </c>
      <c r="G1171" s="1" t="n">
        <v>1617</v>
      </c>
      <c r="H1171" s="2" t="s">
        <v>3913</v>
      </c>
      <c r="I1171" s="2" t="s">
        <v>927</v>
      </c>
      <c r="J1171" s="2" t="s">
        <v>1757</v>
      </c>
      <c r="K1171" s="2" t="s">
        <v>3432</v>
      </c>
      <c r="L1171" s="2" t="s">
        <v>3433</v>
      </c>
      <c r="M1171" s="6" t="n">
        <v>44909</v>
      </c>
      <c r="N1171" s="2" t="s">
        <v>1758</v>
      </c>
      <c r="O1171" s="2" t="s">
        <v>1749</v>
      </c>
    </row>
    <row r="1172" customFormat="false" ht="18.7" hidden="false" customHeight="true" outlineLevel="0" collapsed="false">
      <c r="A1172" s="1" t="n">
        <v>1171</v>
      </c>
      <c r="B1172" s="2" t="s">
        <v>3914</v>
      </c>
      <c r="C1172" s="6" t="n">
        <v>45140</v>
      </c>
      <c r="D1172" s="1" t="n">
        <v>2023</v>
      </c>
      <c r="E1172" s="2" t="s">
        <v>3915</v>
      </c>
      <c r="F1172" s="6" t="n">
        <v>36008</v>
      </c>
      <c r="G1172" s="1" t="n">
        <v>1622</v>
      </c>
      <c r="H1172" s="2" t="s">
        <v>3916</v>
      </c>
      <c r="I1172" s="2" t="s">
        <v>1842</v>
      </c>
      <c r="J1172" s="2" t="s">
        <v>1850</v>
      </c>
      <c r="K1172" s="2" t="s">
        <v>1798</v>
      </c>
      <c r="L1172" s="2" t="n">
        <v>609.24</v>
      </c>
      <c r="M1172" s="6" t="n">
        <v>45138</v>
      </c>
      <c r="N1172" s="2" t="s">
        <v>1775</v>
      </c>
      <c r="P1172" s="2" t="s">
        <v>1776</v>
      </c>
    </row>
    <row r="1173" customFormat="false" ht="18.7" hidden="false" customHeight="true" outlineLevel="0" collapsed="false">
      <c r="A1173" s="1" t="n">
        <v>1172</v>
      </c>
      <c r="B1173" s="2" t="s">
        <v>3917</v>
      </c>
      <c r="C1173" s="6" t="n">
        <v>44700</v>
      </c>
      <c r="D1173" s="1" t="n">
        <v>2022</v>
      </c>
      <c r="E1173" s="2" t="s">
        <v>3918</v>
      </c>
      <c r="F1173" s="6" t="n">
        <v>31413</v>
      </c>
      <c r="G1173" s="1" t="n">
        <v>1623</v>
      </c>
      <c r="H1173" s="2" t="s">
        <v>3919</v>
      </c>
      <c r="I1173" s="2" t="s">
        <v>1813</v>
      </c>
      <c r="J1173" s="2" t="s">
        <v>1746</v>
      </c>
      <c r="K1173" s="2" t="s">
        <v>2275</v>
      </c>
      <c r="L1173" s="2" t="s">
        <v>1753</v>
      </c>
      <c r="M1173" s="6" t="n">
        <v>44686</v>
      </c>
      <c r="N1173" s="2" t="s">
        <v>1775</v>
      </c>
      <c r="P1173" s="2" t="s">
        <v>1776</v>
      </c>
    </row>
    <row r="1174" customFormat="false" ht="18.7" hidden="false" customHeight="true" outlineLevel="0" collapsed="false">
      <c r="A1174" s="1" t="n">
        <v>1173</v>
      </c>
      <c r="B1174" s="2" t="s">
        <v>3920</v>
      </c>
      <c r="C1174" s="6" t="n">
        <v>44575</v>
      </c>
      <c r="D1174" s="1" t="n">
        <v>2022</v>
      </c>
      <c r="E1174" s="2" t="s">
        <v>3921</v>
      </c>
      <c r="F1174" s="6" t="n">
        <v>33799</v>
      </c>
      <c r="G1174" s="1" t="n">
        <v>1627</v>
      </c>
      <c r="H1174" s="2" t="s">
        <v>3922</v>
      </c>
      <c r="I1174" s="2" t="s">
        <v>1454</v>
      </c>
      <c r="J1174" s="2" t="s">
        <v>1757</v>
      </c>
      <c r="K1174" s="2" t="s">
        <v>2082</v>
      </c>
      <c r="L1174" s="2" t="s">
        <v>2083</v>
      </c>
      <c r="M1174" s="6" t="n">
        <v>44161</v>
      </c>
      <c r="N1174" s="2" t="s">
        <v>1758</v>
      </c>
      <c r="O1174" s="2" t="s">
        <v>1749</v>
      </c>
      <c r="Q1174" s="2" t="s">
        <v>3923</v>
      </c>
      <c r="R1174" s="6" t="n">
        <v>44161</v>
      </c>
      <c r="S1174" s="2" t="s">
        <v>1749</v>
      </c>
    </row>
    <row r="1175" customFormat="false" ht="18.7" hidden="false" customHeight="true" outlineLevel="0" collapsed="false">
      <c r="A1175" s="1" t="n">
        <v>1174</v>
      </c>
      <c r="B1175" s="2" t="s">
        <v>3924</v>
      </c>
      <c r="C1175" s="6" t="n">
        <v>44904</v>
      </c>
      <c r="D1175" s="1" t="n">
        <v>2022</v>
      </c>
      <c r="E1175" s="2" t="s">
        <v>3925</v>
      </c>
      <c r="F1175" s="6" t="n">
        <v>34788</v>
      </c>
      <c r="G1175" s="1" t="n">
        <v>1628</v>
      </c>
      <c r="H1175" s="2" t="s">
        <v>3926</v>
      </c>
      <c r="I1175" s="2" t="s">
        <v>979</v>
      </c>
      <c r="J1175" s="2" t="s">
        <v>1757</v>
      </c>
      <c r="K1175" s="2" t="s">
        <v>3321</v>
      </c>
      <c r="L1175" s="2" t="n">
        <v>629.14</v>
      </c>
      <c r="M1175" s="6" t="n">
        <v>44904</v>
      </c>
      <c r="N1175" s="2" t="s">
        <v>3322</v>
      </c>
      <c r="O1175" s="2" t="s">
        <v>1749</v>
      </c>
    </row>
    <row r="1176" customFormat="false" ht="18.7" hidden="false" customHeight="true" outlineLevel="0" collapsed="false">
      <c r="A1176" s="1" t="n">
        <v>1175</v>
      </c>
      <c r="B1176" s="2" t="s">
        <v>3927</v>
      </c>
      <c r="C1176" s="6" t="n">
        <v>45138</v>
      </c>
      <c r="D1176" s="1" t="n">
        <v>2023</v>
      </c>
      <c r="E1176" s="2" t="s">
        <v>3928</v>
      </c>
      <c r="F1176" s="6" t="n">
        <v>34545</v>
      </c>
      <c r="G1176" s="1" t="n">
        <v>1629</v>
      </c>
      <c r="H1176" s="2" t="s">
        <v>3929</v>
      </c>
      <c r="I1176" s="2" t="s">
        <v>2124</v>
      </c>
      <c r="J1176" s="2" t="s">
        <v>1757</v>
      </c>
      <c r="K1176" s="2" t="s">
        <v>3321</v>
      </c>
      <c r="L1176" s="2" t="n">
        <v>629.14</v>
      </c>
      <c r="M1176" s="6" t="n">
        <v>45135</v>
      </c>
      <c r="N1176" s="2" t="s">
        <v>3322</v>
      </c>
      <c r="O1176" s="2" t="s">
        <v>1749</v>
      </c>
    </row>
    <row r="1177" customFormat="false" ht="18.7" hidden="false" customHeight="true" outlineLevel="0" collapsed="false">
      <c r="A1177" s="1" t="n">
        <v>1176</v>
      </c>
      <c r="B1177" s="2" t="s">
        <v>3930</v>
      </c>
      <c r="C1177" s="6" t="n">
        <v>45209</v>
      </c>
      <c r="D1177" s="1" t="n">
        <v>2023</v>
      </c>
      <c r="E1177" s="2" t="s">
        <v>3931</v>
      </c>
      <c r="F1177" s="6" t="n">
        <v>34032</v>
      </c>
      <c r="G1177" s="1" t="n">
        <v>1630</v>
      </c>
      <c r="H1177" s="2" t="s">
        <v>3932</v>
      </c>
      <c r="I1177" s="2" t="s">
        <v>2195</v>
      </c>
      <c r="J1177" s="2" t="s">
        <v>1757</v>
      </c>
      <c r="K1177" s="2" t="s">
        <v>1759</v>
      </c>
      <c r="L1177" s="2" t="s">
        <v>1750</v>
      </c>
      <c r="M1177" s="6" t="n">
        <v>45208</v>
      </c>
      <c r="N1177" s="2" t="s">
        <v>1758</v>
      </c>
      <c r="O1177" s="2" t="s">
        <v>1749</v>
      </c>
    </row>
    <row r="1178" customFormat="false" ht="18.7" hidden="false" customHeight="true" outlineLevel="0" collapsed="false">
      <c r="A1178" s="1" t="n">
        <v>1177</v>
      </c>
      <c r="B1178" s="2" t="s">
        <v>3933</v>
      </c>
      <c r="C1178" s="6" t="n">
        <v>44677</v>
      </c>
      <c r="D1178" s="1" t="n">
        <v>2022</v>
      </c>
      <c r="E1178" s="2" t="s">
        <v>3934</v>
      </c>
      <c r="F1178" s="6" t="n">
        <v>27999</v>
      </c>
      <c r="G1178" s="1" t="n">
        <v>1633</v>
      </c>
      <c r="H1178" s="2" t="s">
        <v>3935</v>
      </c>
      <c r="I1178" s="2" t="s">
        <v>927</v>
      </c>
      <c r="J1178" s="2" t="s">
        <v>1757</v>
      </c>
      <c r="K1178" s="2" t="s">
        <v>3936</v>
      </c>
      <c r="L1178" s="2" t="s">
        <v>3937</v>
      </c>
      <c r="M1178" s="6" t="n">
        <v>44645</v>
      </c>
      <c r="N1178" s="2" t="s">
        <v>1890</v>
      </c>
      <c r="O1178" s="2" t="s">
        <v>1749</v>
      </c>
      <c r="Q1178" s="2" t="s">
        <v>1748</v>
      </c>
      <c r="R1178" s="6" t="n">
        <v>44645</v>
      </c>
      <c r="S1178" s="2" t="s">
        <v>1749</v>
      </c>
      <c r="T1178" s="2" t="s">
        <v>3028</v>
      </c>
      <c r="U1178" s="6" t="n">
        <v>44645</v>
      </c>
    </row>
    <row r="1179" customFormat="false" ht="18.7" hidden="false" customHeight="true" outlineLevel="0" collapsed="false">
      <c r="A1179" s="1" t="n">
        <v>1178</v>
      </c>
      <c r="B1179" s="2" t="s">
        <v>3938</v>
      </c>
      <c r="C1179" s="6" t="n">
        <v>45576</v>
      </c>
      <c r="D1179" s="1" t="n">
        <v>2024</v>
      </c>
      <c r="E1179" s="2" t="s">
        <v>3939</v>
      </c>
      <c r="F1179" s="6" t="n">
        <v>38787</v>
      </c>
      <c r="G1179" s="1" t="n">
        <v>1634</v>
      </c>
      <c r="H1179" s="2" t="s">
        <v>3940</v>
      </c>
      <c r="I1179" s="2" t="s">
        <v>917</v>
      </c>
      <c r="J1179" s="2" t="s">
        <v>1850</v>
      </c>
      <c r="K1179" s="2" t="s">
        <v>1787</v>
      </c>
      <c r="L1179" s="2" t="s">
        <v>1788</v>
      </c>
      <c r="M1179" s="6" t="n">
        <v>45576</v>
      </c>
      <c r="N1179" s="2" t="s">
        <v>1775</v>
      </c>
      <c r="P1179" s="2" t="s">
        <v>2023</v>
      </c>
    </row>
    <row r="1180" customFormat="false" ht="18.7" hidden="false" customHeight="true" outlineLevel="0" collapsed="false">
      <c r="A1180" s="1" t="n">
        <v>1179</v>
      </c>
      <c r="B1180" s="2" t="s">
        <v>3941</v>
      </c>
      <c r="C1180" s="6" t="n">
        <v>44935</v>
      </c>
      <c r="D1180" s="1" t="n">
        <v>2023</v>
      </c>
      <c r="E1180" s="2" t="s">
        <v>3942</v>
      </c>
      <c r="F1180" s="6" t="n">
        <v>36294</v>
      </c>
      <c r="G1180" s="1" t="n">
        <v>1636</v>
      </c>
      <c r="H1180" s="2" t="s">
        <v>3943</v>
      </c>
      <c r="I1180" s="2" t="s">
        <v>1196</v>
      </c>
      <c r="J1180" s="2" t="s">
        <v>1757</v>
      </c>
      <c r="K1180" s="2" t="s">
        <v>2082</v>
      </c>
      <c r="L1180" s="2" t="s">
        <v>2083</v>
      </c>
      <c r="M1180" s="6" t="n">
        <v>44932</v>
      </c>
      <c r="N1180" s="2" t="s">
        <v>1758</v>
      </c>
      <c r="O1180" s="2" t="s">
        <v>1749</v>
      </c>
      <c r="Q1180" s="2" t="s">
        <v>1774</v>
      </c>
      <c r="R1180" s="6" t="n">
        <v>44932</v>
      </c>
      <c r="S1180" s="2" t="s">
        <v>1749</v>
      </c>
      <c r="T1180" s="2" t="s">
        <v>1829</v>
      </c>
      <c r="U1180" s="6" t="n">
        <v>44932</v>
      </c>
      <c r="V1180" s="2" t="s">
        <v>1766</v>
      </c>
    </row>
    <row r="1181" customFormat="false" ht="18.7" hidden="false" customHeight="true" outlineLevel="0" collapsed="false">
      <c r="A1181" s="1" t="n">
        <v>1180</v>
      </c>
      <c r="B1181" s="2" t="s">
        <v>3944</v>
      </c>
      <c r="C1181" s="6" t="n">
        <v>45205</v>
      </c>
      <c r="D1181" s="1" t="n">
        <v>2023</v>
      </c>
      <c r="E1181" s="2" t="s">
        <v>3945</v>
      </c>
      <c r="F1181" s="6" t="n">
        <v>34528</v>
      </c>
      <c r="G1181" s="1" t="n">
        <v>1642</v>
      </c>
      <c r="H1181" s="2" t="s">
        <v>3946</v>
      </c>
      <c r="I1181" s="2" t="s">
        <v>1804</v>
      </c>
      <c r="J1181" s="2" t="s">
        <v>1757</v>
      </c>
      <c r="K1181" s="2" t="s">
        <v>1754</v>
      </c>
      <c r="L1181" s="2" t="s">
        <v>1750</v>
      </c>
      <c r="M1181" s="6" t="n">
        <v>45109</v>
      </c>
      <c r="N1181" s="2" t="s">
        <v>1758</v>
      </c>
      <c r="O1181" s="2" t="s">
        <v>1749</v>
      </c>
      <c r="Q1181" s="2" t="s">
        <v>1779</v>
      </c>
      <c r="R1181" s="6" t="n">
        <v>45109</v>
      </c>
      <c r="S1181" s="2" t="s">
        <v>1784</v>
      </c>
    </row>
    <row r="1182" customFormat="false" ht="18.7" hidden="false" customHeight="true" outlineLevel="0" collapsed="false">
      <c r="A1182" s="1" t="n">
        <v>1181</v>
      </c>
      <c r="B1182" s="2" t="s">
        <v>3947</v>
      </c>
      <c r="C1182" s="6" t="n">
        <v>45772</v>
      </c>
      <c r="D1182" s="1" t="n">
        <v>2025</v>
      </c>
      <c r="E1182" s="2" t="s">
        <v>3948</v>
      </c>
      <c r="F1182" s="6" t="n">
        <v>35053</v>
      </c>
      <c r="G1182" s="1" t="n">
        <v>1643</v>
      </c>
      <c r="H1182" s="2" t="s">
        <v>3949</v>
      </c>
      <c r="I1182" s="2" t="s">
        <v>1148</v>
      </c>
      <c r="J1182" s="2" t="s">
        <v>1746</v>
      </c>
      <c r="K1182" s="2" t="s">
        <v>3738</v>
      </c>
      <c r="L1182" s="2" t="s">
        <v>3739</v>
      </c>
      <c r="M1182" s="6" t="n">
        <v>45770</v>
      </c>
      <c r="O1182" s="2" t="s">
        <v>1749</v>
      </c>
    </row>
    <row r="1183" customFormat="false" ht="18.7" hidden="false" customHeight="true" outlineLevel="0" collapsed="false">
      <c r="A1183" s="1" t="n">
        <v>1182</v>
      </c>
      <c r="B1183" s="2" t="s">
        <v>3950</v>
      </c>
      <c r="C1183" s="6" t="n">
        <v>44904</v>
      </c>
      <c r="D1183" s="1" t="n">
        <v>2022</v>
      </c>
      <c r="E1183" s="2" t="s">
        <v>3951</v>
      </c>
      <c r="F1183" s="6" t="n">
        <v>37289</v>
      </c>
      <c r="G1183" s="1" t="n">
        <v>1644</v>
      </c>
      <c r="H1183" s="2" t="s">
        <v>3952</v>
      </c>
      <c r="I1183" s="2" t="s">
        <v>979</v>
      </c>
      <c r="J1183" s="2" t="s">
        <v>1757</v>
      </c>
      <c r="K1183" s="2" t="s">
        <v>1787</v>
      </c>
      <c r="L1183" s="2" t="s">
        <v>1788</v>
      </c>
      <c r="M1183" s="6" t="n">
        <v>44902</v>
      </c>
      <c r="N1183" s="2" t="s">
        <v>1775</v>
      </c>
      <c r="P1183" s="2" t="s">
        <v>1776</v>
      </c>
    </row>
    <row r="1184" customFormat="false" ht="18.7" hidden="false" customHeight="true" outlineLevel="0" collapsed="false">
      <c r="A1184" s="1" t="n">
        <v>1183</v>
      </c>
      <c r="B1184" s="2" t="s">
        <v>3953</v>
      </c>
      <c r="C1184" s="6" t="n">
        <v>45275</v>
      </c>
      <c r="D1184" s="1" t="n">
        <v>2023</v>
      </c>
      <c r="E1184" s="2" t="s">
        <v>3954</v>
      </c>
      <c r="F1184" s="6" t="n">
        <v>36702</v>
      </c>
      <c r="G1184" s="1" t="n">
        <v>1651</v>
      </c>
      <c r="H1184" s="2" t="s">
        <v>3955</v>
      </c>
      <c r="I1184" s="2" t="s">
        <v>1030</v>
      </c>
      <c r="J1184" s="2" t="s">
        <v>1850</v>
      </c>
      <c r="K1184" s="2" t="s">
        <v>3458</v>
      </c>
      <c r="L1184" s="2" t="s">
        <v>2983</v>
      </c>
      <c r="M1184" s="6" t="n">
        <v>45078</v>
      </c>
      <c r="N1184" s="2" t="s">
        <v>1775</v>
      </c>
      <c r="P1184" s="2" t="s">
        <v>1797</v>
      </c>
    </row>
    <row r="1185" customFormat="false" ht="18.7" hidden="false" customHeight="true" outlineLevel="0" collapsed="false">
      <c r="A1185" s="1" t="n">
        <v>1184</v>
      </c>
      <c r="B1185" s="2" t="s">
        <v>3956</v>
      </c>
      <c r="C1185" s="6" t="n">
        <v>44865</v>
      </c>
      <c r="D1185" s="1" t="n">
        <v>2022</v>
      </c>
      <c r="E1185" s="2" t="s">
        <v>3957</v>
      </c>
      <c r="F1185" s="6" t="n">
        <v>28819</v>
      </c>
      <c r="G1185" s="1" t="n">
        <v>1658</v>
      </c>
      <c r="H1185" s="2" t="s">
        <v>3958</v>
      </c>
      <c r="I1185" s="2" t="s">
        <v>927</v>
      </c>
      <c r="J1185" s="2" t="s">
        <v>1850</v>
      </c>
      <c r="K1185" s="2" t="s">
        <v>1778</v>
      </c>
      <c r="L1185" s="2" t="s">
        <v>1779</v>
      </c>
      <c r="M1185" s="6" t="n">
        <v>44716</v>
      </c>
      <c r="N1185" s="2" t="s">
        <v>1775</v>
      </c>
      <c r="P1185" s="2" t="s">
        <v>1776</v>
      </c>
    </row>
    <row r="1186" customFormat="false" ht="18.7" hidden="false" customHeight="true" outlineLevel="0" collapsed="false">
      <c r="A1186" s="1" t="n">
        <v>1185</v>
      </c>
      <c r="B1186" s="2" t="s">
        <v>3959</v>
      </c>
      <c r="C1186" s="6" t="n">
        <v>44254</v>
      </c>
      <c r="D1186" s="1" t="n">
        <v>2021</v>
      </c>
      <c r="E1186" s="2" t="s">
        <v>3960</v>
      </c>
      <c r="F1186" s="6" t="n">
        <v>26886</v>
      </c>
      <c r="G1186" s="1" t="n">
        <v>1668</v>
      </c>
      <c r="H1186" s="2" t="s">
        <v>3960</v>
      </c>
      <c r="I1186" s="2" t="s">
        <v>1781</v>
      </c>
      <c r="J1186" s="2" t="s">
        <v>1757</v>
      </c>
      <c r="K1186" s="2" t="s">
        <v>1778</v>
      </c>
      <c r="L1186" s="2" t="s">
        <v>1779</v>
      </c>
      <c r="M1186" s="6" t="n">
        <v>44254</v>
      </c>
      <c r="N1186" s="2" t="s">
        <v>1758</v>
      </c>
      <c r="O1186" s="2" t="s">
        <v>1766</v>
      </c>
    </row>
    <row r="1187" customFormat="false" ht="18.7" hidden="false" customHeight="true" outlineLevel="0" collapsed="false">
      <c r="A1187" s="1" t="n">
        <v>1186</v>
      </c>
      <c r="B1187" s="2" t="s">
        <v>3961</v>
      </c>
      <c r="C1187" s="6" t="n">
        <v>45630</v>
      </c>
      <c r="D1187" s="1" t="n">
        <v>2024</v>
      </c>
      <c r="E1187" s="2" t="s">
        <v>3962</v>
      </c>
      <c r="F1187" s="6" t="n">
        <v>38567</v>
      </c>
      <c r="G1187" s="1" t="n">
        <v>1672</v>
      </c>
      <c r="H1187" s="2" t="s">
        <v>3963</v>
      </c>
      <c r="I1187" s="2" t="s">
        <v>1848</v>
      </c>
      <c r="J1187" s="2" t="s">
        <v>1850</v>
      </c>
      <c r="K1187" s="2" t="s">
        <v>1969</v>
      </c>
      <c r="L1187" s="2" t="s">
        <v>1970</v>
      </c>
      <c r="M1187" s="6" t="n">
        <v>45620</v>
      </c>
      <c r="N1187" s="2" t="s">
        <v>1775</v>
      </c>
      <c r="P1187" s="2" t="s">
        <v>1776</v>
      </c>
      <c r="Q1187" s="2" t="s">
        <v>1783</v>
      </c>
      <c r="R1187" s="6" t="n">
        <v>45620</v>
      </c>
      <c r="S1187" s="2" t="s">
        <v>1784</v>
      </c>
    </row>
    <row r="1188" customFormat="false" ht="18.7" hidden="false" customHeight="true" outlineLevel="0" collapsed="false">
      <c r="A1188" s="1" t="n">
        <v>1187</v>
      </c>
      <c r="B1188" s="2" t="s">
        <v>3964</v>
      </c>
      <c r="C1188" s="6" t="n">
        <v>45572</v>
      </c>
      <c r="D1188" s="1" t="n">
        <v>2024</v>
      </c>
      <c r="E1188" s="2" t="s">
        <v>3965</v>
      </c>
      <c r="F1188" s="6" t="n">
        <v>36508</v>
      </c>
      <c r="G1188" s="1" t="n">
        <v>1675</v>
      </c>
      <c r="H1188" s="2" t="s">
        <v>3965</v>
      </c>
      <c r="I1188" s="2" t="s">
        <v>927</v>
      </c>
      <c r="J1188" s="2" t="s">
        <v>1850</v>
      </c>
      <c r="K1188" s="2" t="s">
        <v>1805</v>
      </c>
      <c r="L1188" s="2" t="s">
        <v>1806</v>
      </c>
      <c r="M1188" s="6" t="n">
        <v>45475</v>
      </c>
      <c r="N1188" s="2" t="s">
        <v>1906</v>
      </c>
      <c r="O1188" s="2" t="s">
        <v>1749</v>
      </c>
    </row>
    <row r="1189" customFormat="false" ht="18.7" hidden="false" customHeight="true" outlineLevel="0" collapsed="false">
      <c r="A1189" s="1" t="n">
        <v>1188</v>
      </c>
      <c r="B1189" s="2" t="s">
        <v>3966</v>
      </c>
      <c r="C1189" s="6" t="n">
        <v>45579</v>
      </c>
      <c r="D1189" s="1" t="n">
        <v>2024</v>
      </c>
      <c r="E1189" s="2" t="s">
        <v>3967</v>
      </c>
      <c r="F1189" s="6" t="n">
        <v>38826</v>
      </c>
      <c r="G1189" s="1" t="n">
        <v>1678</v>
      </c>
      <c r="H1189" s="2" t="s">
        <v>3968</v>
      </c>
      <c r="I1189" s="2" t="s">
        <v>917</v>
      </c>
      <c r="J1189" s="2" t="s">
        <v>1757</v>
      </c>
      <c r="K1189" s="2" t="s">
        <v>1787</v>
      </c>
      <c r="L1189" s="2" t="s">
        <v>1788</v>
      </c>
      <c r="M1189" s="6" t="n">
        <v>45576</v>
      </c>
      <c r="N1189" s="2" t="s">
        <v>1758</v>
      </c>
      <c r="O1189" s="2" t="s">
        <v>1749</v>
      </c>
    </row>
    <row r="1190" customFormat="false" ht="18.7" hidden="false" customHeight="true" outlineLevel="0" collapsed="false">
      <c r="A1190" s="1" t="n">
        <v>1189</v>
      </c>
      <c r="B1190" s="2" t="s">
        <v>3969</v>
      </c>
      <c r="C1190" s="6" t="n">
        <v>45357</v>
      </c>
      <c r="D1190" s="1" t="n">
        <v>2024</v>
      </c>
      <c r="E1190" s="2" t="s">
        <v>3970</v>
      </c>
      <c r="F1190" s="6" t="n">
        <v>36928</v>
      </c>
      <c r="G1190" s="1" t="n">
        <v>1679</v>
      </c>
      <c r="H1190" s="2" t="s">
        <v>3971</v>
      </c>
      <c r="I1190" s="2" t="s">
        <v>1100</v>
      </c>
      <c r="J1190" s="2" t="s">
        <v>1757</v>
      </c>
      <c r="K1190" s="2" t="s">
        <v>2082</v>
      </c>
      <c r="L1190" s="2" t="s">
        <v>2083</v>
      </c>
      <c r="M1190" s="6" t="n">
        <v>45356</v>
      </c>
      <c r="N1190" s="2" t="s">
        <v>1758</v>
      </c>
      <c r="O1190" s="2" t="s">
        <v>1749</v>
      </c>
      <c r="Q1190" s="2" t="s">
        <v>2083</v>
      </c>
      <c r="R1190" s="6" t="n">
        <v>45356</v>
      </c>
    </row>
    <row r="1191" customFormat="false" ht="18.7" hidden="false" customHeight="true" outlineLevel="0" collapsed="false">
      <c r="A1191" s="1" t="n">
        <v>1190</v>
      </c>
      <c r="B1191" s="2" t="s">
        <v>3972</v>
      </c>
      <c r="C1191" s="6" t="n">
        <v>45418</v>
      </c>
      <c r="D1191" s="1" t="n">
        <v>2024</v>
      </c>
      <c r="E1191" s="2" t="s">
        <v>3973</v>
      </c>
      <c r="F1191" s="6" t="n">
        <v>34286</v>
      </c>
      <c r="G1191" s="1" t="n">
        <v>1681</v>
      </c>
      <c r="H1191" s="2" t="s">
        <v>3974</v>
      </c>
      <c r="I1191" s="2" t="s">
        <v>927</v>
      </c>
      <c r="J1191" s="2" t="s">
        <v>1850</v>
      </c>
      <c r="K1191" s="2" t="s">
        <v>1767</v>
      </c>
      <c r="L1191" s="2" t="s">
        <v>1768</v>
      </c>
      <c r="M1191" s="6" t="n">
        <v>45415</v>
      </c>
      <c r="N1191" s="2" t="s">
        <v>1775</v>
      </c>
      <c r="P1191" s="2" t="s">
        <v>1776</v>
      </c>
      <c r="Q1191" s="2" t="s">
        <v>2565</v>
      </c>
      <c r="R1191" s="6" t="n">
        <v>45415</v>
      </c>
      <c r="S1191" s="2" t="s">
        <v>1766</v>
      </c>
      <c r="T1191" s="2" t="s">
        <v>2566</v>
      </c>
      <c r="U1191" s="6" t="n">
        <v>45415</v>
      </c>
    </row>
    <row r="1192" customFormat="false" ht="18.7" hidden="false" customHeight="true" outlineLevel="0" collapsed="false">
      <c r="A1192" s="1" t="n">
        <v>1191</v>
      </c>
      <c r="B1192" s="2" t="s">
        <v>1034</v>
      </c>
      <c r="C1192" s="6" t="n">
        <v>45597</v>
      </c>
      <c r="D1192" s="1" t="n">
        <v>2024</v>
      </c>
      <c r="E1192" s="2" t="s">
        <v>1035</v>
      </c>
      <c r="F1192" s="6" t="n">
        <v>27759</v>
      </c>
      <c r="G1192" s="1" t="n">
        <v>1682</v>
      </c>
      <c r="H1192" s="2" t="s">
        <v>1038</v>
      </c>
      <c r="I1192" s="2" t="s">
        <v>1196</v>
      </c>
      <c r="J1192" s="2" t="s">
        <v>1823</v>
      </c>
      <c r="K1192" s="2" t="s">
        <v>1920</v>
      </c>
      <c r="L1192" s="2" t="s">
        <v>1921</v>
      </c>
      <c r="M1192" s="6" t="n">
        <v>45595</v>
      </c>
      <c r="O1192" s="2" t="s">
        <v>1749</v>
      </c>
    </row>
    <row r="1193" customFormat="false" ht="18.7" hidden="false" customHeight="true" outlineLevel="0" collapsed="false">
      <c r="A1193" s="1" t="n">
        <v>1192</v>
      </c>
      <c r="B1193" s="2" t="s">
        <v>3975</v>
      </c>
      <c r="C1193" s="6" t="n">
        <v>44518</v>
      </c>
      <c r="D1193" s="1" t="n">
        <v>2021</v>
      </c>
      <c r="E1193" s="2" t="s">
        <v>3976</v>
      </c>
      <c r="F1193" s="6" t="n">
        <v>22698</v>
      </c>
      <c r="G1193" s="1" t="n">
        <v>1687</v>
      </c>
      <c r="H1193" s="2" t="s">
        <v>3977</v>
      </c>
      <c r="I1193" s="2" t="s">
        <v>1148</v>
      </c>
      <c r="J1193" s="2" t="s">
        <v>1757</v>
      </c>
      <c r="K1193" s="2" t="s">
        <v>1805</v>
      </c>
      <c r="L1193" s="2" t="s">
        <v>1806</v>
      </c>
      <c r="M1193" s="6" t="n">
        <v>44359</v>
      </c>
      <c r="N1193" s="2" t="s">
        <v>1758</v>
      </c>
      <c r="O1193" s="2" t="s">
        <v>1749</v>
      </c>
    </row>
    <row r="1194" customFormat="false" ht="18.7" hidden="false" customHeight="true" outlineLevel="0" collapsed="false">
      <c r="A1194" s="1" t="n">
        <v>1193</v>
      </c>
      <c r="B1194" s="2" t="s">
        <v>3978</v>
      </c>
      <c r="C1194" s="6" t="n">
        <v>45330</v>
      </c>
      <c r="D1194" s="1" t="n">
        <v>2024</v>
      </c>
      <c r="E1194" s="2" t="s">
        <v>3979</v>
      </c>
      <c r="F1194" s="6" t="n">
        <v>35343</v>
      </c>
      <c r="G1194" s="1" t="n">
        <v>1697</v>
      </c>
      <c r="H1194" s="2" t="s">
        <v>3980</v>
      </c>
      <c r="I1194" s="2" t="s">
        <v>1804</v>
      </c>
      <c r="J1194" s="2" t="s">
        <v>1850</v>
      </c>
      <c r="K1194" s="2" t="s">
        <v>3305</v>
      </c>
      <c r="L1194" s="2" t="s">
        <v>2522</v>
      </c>
      <c r="M1194" s="6" t="n">
        <v>45323</v>
      </c>
      <c r="N1194" s="2" t="s">
        <v>1906</v>
      </c>
      <c r="O1194" s="2" t="s">
        <v>1749</v>
      </c>
    </row>
    <row r="1195" customFormat="false" ht="18.7" hidden="false" customHeight="true" outlineLevel="0" collapsed="false">
      <c r="A1195" s="1" t="n">
        <v>1194</v>
      </c>
      <c r="B1195" s="2" t="s">
        <v>3981</v>
      </c>
      <c r="C1195" s="6" t="n">
        <v>44999</v>
      </c>
      <c r="D1195" s="1" t="n">
        <v>2023</v>
      </c>
      <c r="E1195" s="2" t="s">
        <v>3982</v>
      </c>
      <c r="F1195" s="6" t="n">
        <v>21121</v>
      </c>
      <c r="G1195" s="1" t="n">
        <v>1705</v>
      </c>
      <c r="H1195" s="2" t="s">
        <v>3983</v>
      </c>
      <c r="I1195" s="2" t="s">
        <v>979</v>
      </c>
      <c r="J1195" s="2" t="s">
        <v>1757</v>
      </c>
      <c r="K1195" s="2" t="s">
        <v>1969</v>
      </c>
      <c r="L1195" s="2" t="s">
        <v>1970</v>
      </c>
      <c r="M1195" s="6" t="n">
        <v>44997</v>
      </c>
      <c r="N1195" s="2" t="s">
        <v>1775</v>
      </c>
      <c r="P1195" s="2" t="s">
        <v>1776</v>
      </c>
    </row>
    <row r="1196" customFormat="false" ht="18.7" hidden="false" customHeight="true" outlineLevel="0" collapsed="false">
      <c r="A1196" s="1" t="n">
        <v>1195</v>
      </c>
      <c r="B1196" s="2" t="s">
        <v>3984</v>
      </c>
      <c r="C1196" s="6" t="n">
        <v>44739</v>
      </c>
      <c r="D1196" s="1" t="n">
        <v>2022</v>
      </c>
      <c r="E1196" s="2" t="s">
        <v>3985</v>
      </c>
      <c r="F1196" s="6" t="n">
        <v>28646</v>
      </c>
      <c r="G1196" s="1" t="n">
        <v>1707</v>
      </c>
      <c r="H1196" s="2" t="s">
        <v>3986</v>
      </c>
      <c r="I1196" s="2" t="s">
        <v>1222</v>
      </c>
      <c r="J1196" s="2" t="s">
        <v>1757</v>
      </c>
      <c r="K1196" s="2" t="s">
        <v>1778</v>
      </c>
      <c r="L1196" s="2" t="s">
        <v>1779</v>
      </c>
      <c r="M1196" s="6" t="n">
        <v>44502</v>
      </c>
      <c r="N1196" s="2" t="s">
        <v>1890</v>
      </c>
      <c r="O1196" s="2" t="s">
        <v>1749</v>
      </c>
    </row>
    <row r="1197" customFormat="false" ht="18.7" hidden="false" customHeight="true" outlineLevel="0" collapsed="false">
      <c r="A1197" s="1" t="n">
        <v>1196</v>
      </c>
      <c r="B1197" s="2" t="s">
        <v>3987</v>
      </c>
      <c r="C1197" s="6" t="n">
        <v>44830</v>
      </c>
      <c r="D1197" s="1" t="n">
        <v>2022</v>
      </c>
      <c r="E1197" s="2" t="s">
        <v>3988</v>
      </c>
      <c r="F1197" s="6" t="n">
        <v>35149</v>
      </c>
      <c r="G1197" s="1" t="n">
        <v>1715</v>
      </c>
      <c r="H1197" s="2" t="s">
        <v>3989</v>
      </c>
      <c r="I1197" s="2" t="s">
        <v>1957</v>
      </c>
      <c r="J1197" s="2" t="s">
        <v>1757</v>
      </c>
      <c r="K1197" s="2" t="s">
        <v>1778</v>
      </c>
      <c r="L1197" s="2" t="s">
        <v>1779</v>
      </c>
      <c r="M1197" s="6" t="n">
        <v>44829</v>
      </c>
      <c r="N1197" s="2" t="s">
        <v>1890</v>
      </c>
      <c r="O1197" s="2" t="s">
        <v>1749</v>
      </c>
    </row>
    <row r="1198" customFormat="false" ht="18.7" hidden="false" customHeight="true" outlineLevel="0" collapsed="false">
      <c r="A1198" s="1" t="n">
        <v>1197</v>
      </c>
      <c r="B1198" s="2" t="s">
        <v>3990</v>
      </c>
      <c r="C1198" s="6" t="n">
        <v>44931</v>
      </c>
      <c r="D1198" s="1" t="n">
        <v>2023</v>
      </c>
      <c r="E1198" s="2" t="s">
        <v>3991</v>
      </c>
      <c r="F1198" s="6" t="n">
        <v>32633</v>
      </c>
      <c r="G1198" s="1" t="n">
        <v>1718</v>
      </c>
      <c r="H1198" s="2" t="s">
        <v>3992</v>
      </c>
      <c r="I1198" s="2" t="s">
        <v>1781</v>
      </c>
      <c r="J1198" s="2" t="s">
        <v>1850</v>
      </c>
      <c r="K1198" s="2" t="s">
        <v>1754</v>
      </c>
      <c r="L1198" s="2" t="s">
        <v>1750</v>
      </c>
      <c r="M1198" s="6" t="n">
        <v>44929</v>
      </c>
      <c r="N1198" s="2" t="s">
        <v>1758</v>
      </c>
      <c r="O1198" s="2" t="s">
        <v>1749</v>
      </c>
      <c r="Q1198" s="2" t="s">
        <v>1750</v>
      </c>
      <c r="R1198" s="6" t="n">
        <v>44929</v>
      </c>
      <c r="T1198" s="2" t="s">
        <v>1863</v>
      </c>
      <c r="U1198" s="6" t="n">
        <v>44929</v>
      </c>
      <c r="V1198" s="2" t="s">
        <v>1784</v>
      </c>
      <c r="W1198" s="2" t="n">
        <v>609.776</v>
      </c>
      <c r="X1198" s="6" t="n">
        <v>44929</v>
      </c>
      <c r="Y1198" s="2" t="s">
        <v>1749</v>
      </c>
    </row>
    <row r="1199" customFormat="false" ht="18.7" hidden="false" customHeight="true" outlineLevel="0" collapsed="false">
      <c r="A1199" s="1" t="n">
        <v>1198</v>
      </c>
      <c r="B1199" s="2" t="s">
        <v>1298</v>
      </c>
      <c r="C1199" s="6" t="n">
        <v>45630</v>
      </c>
      <c r="D1199" s="1" t="n">
        <v>2024</v>
      </c>
      <c r="E1199" s="2" t="s">
        <v>1299</v>
      </c>
      <c r="F1199" s="6" t="n">
        <v>33503</v>
      </c>
      <c r="G1199" s="1" t="n">
        <v>1723</v>
      </c>
      <c r="H1199" s="2" t="s">
        <v>1300</v>
      </c>
      <c r="I1199" s="2" t="s">
        <v>1100</v>
      </c>
      <c r="J1199" s="2" t="s">
        <v>1823</v>
      </c>
      <c r="K1199" s="2" t="s">
        <v>1920</v>
      </c>
      <c r="L1199" s="2" t="s">
        <v>1921</v>
      </c>
      <c r="M1199" s="6" t="n">
        <v>45628</v>
      </c>
      <c r="O1199" s="2" t="s">
        <v>1749</v>
      </c>
    </row>
    <row r="1200" customFormat="false" ht="18.7" hidden="false" customHeight="true" outlineLevel="0" collapsed="false">
      <c r="A1200" s="1" t="n">
        <v>1199</v>
      </c>
      <c r="B1200" s="2" t="s">
        <v>3993</v>
      </c>
      <c r="C1200" s="6" t="n">
        <v>45331</v>
      </c>
      <c r="D1200" s="1" t="n">
        <v>2024</v>
      </c>
      <c r="E1200" s="2" t="s">
        <v>3994</v>
      </c>
      <c r="F1200" s="6" t="n">
        <v>24080</v>
      </c>
      <c r="G1200" s="1" t="n">
        <v>1736</v>
      </c>
      <c r="H1200" s="2" t="s">
        <v>3995</v>
      </c>
      <c r="I1200" s="2" t="s">
        <v>1100</v>
      </c>
      <c r="J1200" s="2" t="s">
        <v>1850</v>
      </c>
      <c r="K1200" s="2" t="s">
        <v>3337</v>
      </c>
      <c r="L1200" s="2" t="s">
        <v>3338</v>
      </c>
      <c r="M1200" s="6" t="n">
        <v>45261</v>
      </c>
      <c r="N1200" s="2" t="s">
        <v>1906</v>
      </c>
      <c r="O1200" s="2" t="s">
        <v>1784</v>
      </c>
    </row>
    <row r="1201" customFormat="false" ht="18.7" hidden="false" customHeight="true" outlineLevel="0" collapsed="false">
      <c r="A1201" s="1" t="n">
        <v>1200</v>
      </c>
      <c r="B1201" s="2" t="s">
        <v>3996</v>
      </c>
      <c r="C1201" s="6" t="n">
        <v>45426</v>
      </c>
      <c r="D1201" s="1" t="n">
        <v>2024</v>
      </c>
      <c r="E1201" s="2" t="s">
        <v>3997</v>
      </c>
      <c r="F1201" s="6" t="n">
        <v>30878</v>
      </c>
      <c r="G1201" s="1" t="n">
        <v>1744</v>
      </c>
      <c r="H1201" s="2" t="s">
        <v>3998</v>
      </c>
      <c r="I1201" s="2" t="s">
        <v>1148</v>
      </c>
      <c r="J1201" s="2" t="s">
        <v>1746</v>
      </c>
      <c r="K1201" s="2" t="s">
        <v>1969</v>
      </c>
      <c r="L1201" s="2" t="s">
        <v>1970</v>
      </c>
      <c r="M1201" s="6" t="n">
        <v>45248</v>
      </c>
      <c r="O1201" s="2" t="s">
        <v>1749</v>
      </c>
      <c r="Q1201" s="2" t="s">
        <v>1921</v>
      </c>
      <c r="R1201" s="6" t="n">
        <v>45248</v>
      </c>
      <c r="S1201" s="2" t="s">
        <v>1749</v>
      </c>
      <c r="T1201" s="2" t="s">
        <v>2000</v>
      </c>
      <c r="U1201" s="6" t="n">
        <v>45248</v>
      </c>
      <c r="V1201" s="2" t="s">
        <v>1766</v>
      </c>
    </row>
    <row r="1202" customFormat="false" ht="18.7" hidden="false" customHeight="true" outlineLevel="0" collapsed="false">
      <c r="A1202" s="1" t="n">
        <v>1201</v>
      </c>
      <c r="B1202" s="2" t="s">
        <v>1564</v>
      </c>
      <c r="C1202" s="6" t="n">
        <v>44686</v>
      </c>
      <c r="D1202" s="1" t="n">
        <v>2022</v>
      </c>
      <c r="E1202" s="2" t="s">
        <v>1565</v>
      </c>
      <c r="F1202" s="6" t="n">
        <v>17620</v>
      </c>
      <c r="G1202" s="1" t="n">
        <v>1763</v>
      </c>
      <c r="H1202" s="2" t="s">
        <v>1565</v>
      </c>
      <c r="I1202" s="2" t="s">
        <v>939</v>
      </c>
      <c r="J1202" s="2" t="s">
        <v>1746</v>
      </c>
      <c r="K1202" s="2" t="s">
        <v>1901</v>
      </c>
      <c r="L1202" s="2" t="s">
        <v>1902</v>
      </c>
      <c r="M1202" s="6" t="n">
        <v>44222</v>
      </c>
      <c r="O1202" s="2" t="s">
        <v>1749</v>
      </c>
    </row>
    <row r="1203" customFormat="false" ht="18.7" hidden="false" customHeight="true" outlineLevel="0" collapsed="false">
      <c r="A1203" s="1" t="n">
        <v>1202</v>
      </c>
      <c r="B1203" s="2" t="s">
        <v>3999</v>
      </c>
      <c r="C1203" s="6" t="n">
        <v>43903</v>
      </c>
      <c r="D1203" s="1" t="n">
        <v>2020</v>
      </c>
      <c r="E1203" s="2" t="s">
        <v>4000</v>
      </c>
      <c r="F1203" s="6" t="n">
        <v>16926</v>
      </c>
      <c r="G1203" s="1" t="n">
        <v>1772</v>
      </c>
      <c r="H1203" s="2" t="s">
        <v>4000</v>
      </c>
      <c r="I1203" s="2" t="s">
        <v>895</v>
      </c>
      <c r="J1203" s="2" t="s">
        <v>1746</v>
      </c>
      <c r="K1203" s="2" t="s">
        <v>4001</v>
      </c>
      <c r="L1203" s="2" t="s">
        <v>2075</v>
      </c>
      <c r="M1203" s="6" t="n">
        <v>43852</v>
      </c>
      <c r="O1203" s="2" t="s">
        <v>1784</v>
      </c>
    </row>
    <row r="1204" customFormat="false" ht="18.7" hidden="false" customHeight="true" outlineLevel="0" collapsed="false">
      <c r="A1204" s="1" t="n">
        <v>1203</v>
      </c>
      <c r="B1204" s="2" t="s">
        <v>1486</v>
      </c>
      <c r="C1204" s="6" t="n">
        <v>45818</v>
      </c>
      <c r="D1204" s="1" t="n">
        <v>2025</v>
      </c>
      <c r="E1204" s="2" t="s">
        <v>1487</v>
      </c>
      <c r="F1204" s="6" t="n">
        <v>32189</v>
      </c>
      <c r="G1204" s="1" t="n">
        <v>1780</v>
      </c>
      <c r="H1204" s="2" t="s">
        <v>1489</v>
      </c>
      <c r="I1204" s="2" t="s">
        <v>904</v>
      </c>
      <c r="J1204" s="2" t="s">
        <v>1823</v>
      </c>
      <c r="K1204" s="2" t="s">
        <v>4002</v>
      </c>
      <c r="L1204" s="2" t="s">
        <v>1779</v>
      </c>
      <c r="M1204" s="6" t="n">
        <v>45817</v>
      </c>
      <c r="O1204" s="2" t="s">
        <v>1784</v>
      </c>
      <c r="Q1204" s="2" t="s">
        <v>4003</v>
      </c>
      <c r="R1204" s="6" t="n">
        <v>45817</v>
      </c>
      <c r="S1204" s="2" t="s">
        <v>1784</v>
      </c>
    </row>
    <row r="1205" customFormat="false" ht="18.7" hidden="false" customHeight="true" outlineLevel="0" collapsed="false">
      <c r="A1205" s="1" t="n">
        <v>1204</v>
      </c>
      <c r="B1205" s="2" t="s">
        <v>4004</v>
      </c>
      <c r="C1205" s="6" t="n">
        <v>45209</v>
      </c>
      <c r="D1205" s="1" t="n">
        <v>2023</v>
      </c>
      <c r="E1205" s="2" t="s">
        <v>4005</v>
      </c>
      <c r="F1205" s="6" t="n">
        <v>36636</v>
      </c>
      <c r="G1205" s="1" t="n">
        <v>1784</v>
      </c>
      <c r="H1205" s="2" t="s">
        <v>4006</v>
      </c>
      <c r="I1205" s="2" t="s">
        <v>1842</v>
      </c>
      <c r="J1205" s="2" t="s">
        <v>1850</v>
      </c>
      <c r="K1205" s="2" t="s">
        <v>2717</v>
      </c>
      <c r="L1205" s="2" t="s">
        <v>2718</v>
      </c>
      <c r="M1205" s="6" t="n">
        <v>45208</v>
      </c>
      <c r="N1205" s="2" t="s">
        <v>1775</v>
      </c>
      <c r="P1205" s="2" t="s">
        <v>2023</v>
      </c>
    </row>
    <row r="1206" customFormat="false" ht="18.7" hidden="false" customHeight="true" outlineLevel="0" collapsed="false">
      <c r="A1206" s="1" t="n">
        <v>1205</v>
      </c>
      <c r="B1206" s="2" t="s">
        <v>4007</v>
      </c>
      <c r="C1206" s="6" t="n">
        <v>45181</v>
      </c>
      <c r="D1206" s="1" t="n">
        <v>2023</v>
      </c>
      <c r="E1206" s="2" t="s">
        <v>4008</v>
      </c>
      <c r="F1206" s="6" t="n">
        <v>34121</v>
      </c>
      <c r="G1206" s="1" t="n">
        <v>1787</v>
      </c>
      <c r="H1206" s="2" t="s">
        <v>4009</v>
      </c>
      <c r="I1206" s="2" t="s">
        <v>927</v>
      </c>
      <c r="J1206" s="2" t="s">
        <v>1757</v>
      </c>
      <c r="K1206" s="2" t="s">
        <v>1805</v>
      </c>
      <c r="L1206" s="2" t="s">
        <v>1806</v>
      </c>
      <c r="M1206" s="6" t="n">
        <v>45091</v>
      </c>
      <c r="N1206" s="2" t="s">
        <v>1890</v>
      </c>
      <c r="O1206" s="2" t="s">
        <v>1749</v>
      </c>
    </row>
    <row r="1207" customFormat="false" ht="18.7" hidden="false" customHeight="true" outlineLevel="0" collapsed="false">
      <c r="A1207" s="1" t="n">
        <v>1206</v>
      </c>
      <c r="B1207" s="2" t="s">
        <v>4010</v>
      </c>
      <c r="C1207" s="6" t="n">
        <v>44046</v>
      </c>
      <c r="D1207" s="1" t="n">
        <v>2020</v>
      </c>
      <c r="E1207" s="2" t="s">
        <v>4011</v>
      </c>
      <c r="F1207" s="6" t="n">
        <v>29105</v>
      </c>
      <c r="G1207" s="1" t="n">
        <v>1799</v>
      </c>
      <c r="H1207" s="2" t="s">
        <v>4012</v>
      </c>
      <c r="I1207" s="2" t="s">
        <v>1148</v>
      </c>
      <c r="J1207" s="2" t="s">
        <v>1757</v>
      </c>
      <c r="K1207" s="2" t="s">
        <v>1805</v>
      </c>
      <c r="L1207" s="2" t="s">
        <v>1806</v>
      </c>
      <c r="M1207" s="6" t="n">
        <v>44041</v>
      </c>
      <c r="N1207" s="2" t="s">
        <v>1758</v>
      </c>
      <c r="O1207" s="2" t="s">
        <v>1749</v>
      </c>
    </row>
    <row r="1208" customFormat="false" ht="18.7" hidden="false" customHeight="true" outlineLevel="0" collapsed="false">
      <c r="A1208" s="1" t="n">
        <v>1207</v>
      </c>
      <c r="B1208" s="2" t="s">
        <v>1495</v>
      </c>
      <c r="C1208" s="6" t="n">
        <v>45120</v>
      </c>
      <c r="D1208" s="1" t="n">
        <v>2023</v>
      </c>
      <c r="E1208" s="2" t="s">
        <v>1496</v>
      </c>
      <c r="F1208" s="6" t="n">
        <v>26000</v>
      </c>
      <c r="G1208" s="1" t="n">
        <v>1803</v>
      </c>
      <c r="H1208" s="2" t="s">
        <v>1498</v>
      </c>
      <c r="I1208" s="2" t="s">
        <v>2195</v>
      </c>
      <c r="J1208" s="2" t="s">
        <v>1850</v>
      </c>
      <c r="K1208" s="2" t="s">
        <v>4013</v>
      </c>
      <c r="L1208" s="2" t="s">
        <v>3038</v>
      </c>
      <c r="M1208" s="6" t="n">
        <v>44621</v>
      </c>
      <c r="N1208" s="2" t="s">
        <v>2302</v>
      </c>
      <c r="O1208" s="2" t="s">
        <v>1749</v>
      </c>
      <c r="Q1208" s="2" t="s">
        <v>3038</v>
      </c>
      <c r="R1208" s="6" t="n">
        <v>44425</v>
      </c>
      <c r="S1208" s="2" t="s">
        <v>1749</v>
      </c>
      <c r="T1208" s="2" t="s">
        <v>3038</v>
      </c>
      <c r="U1208" s="6" t="n">
        <v>44299</v>
      </c>
      <c r="V1208" s="2" t="s">
        <v>1749</v>
      </c>
      <c r="W1208" s="2" t="s">
        <v>3786</v>
      </c>
      <c r="X1208" s="6" t="n">
        <v>44131</v>
      </c>
      <c r="Y1208" s="2" t="s">
        <v>1749</v>
      </c>
    </row>
    <row r="1209" customFormat="false" ht="18.7" hidden="false" customHeight="true" outlineLevel="0" collapsed="false">
      <c r="A1209" s="1" t="n">
        <v>1208</v>
      </c>
      <c r="B1209" s="2" t="s">
        <v>4014</v>
      </c>
      <c r="C1209" s="6" t="n">
        <v>44993</v>
      </c>
      <c r="D1209" s="1" t="n">
        <v>2023</v>
      </c>
      <c r="E1209" s="2" t="s">
        <v>4015</v>
      </c>
      <c r="F1209" s="6" t="n">
        <v>25622</v>
      </c>
      <c r="G1209" s="1" t="n">
        <v>1808</v>
      </c>
      <c r="H1209" s="2" t="s">
        <v>4016</v>
      </c>
      <c r="I1209" s="2" t="s">
        <v>979</v>
      </c>
      <c r="J1209" s="2" t="s">
        <v>1850</v>
      </c>
      <c r="K1209" s="2" t="s">
        <v>2630</v>
      </c>
      <c r="L1209" s="2" t="s">
        <v>2631</v>
      </c>
      <c r="M1209" s="6" t="n">
        <v>44986</v>
      </c>
      <c r="N1209" s="2" t="s">
        <v>1775</v>
      </c>
      <c r="P1209" s="2" t="s">
        <v>1776</v>
      </c>
    </row>
    <row r="1210" customFormat="false" ht="18.7" hidden="false" customHeight="true" outlineLevel="0" collapsed="false">
      <c r="A1210" s="1" t="n">
        <v>1209</v>
      </c>
      <c r="B1210" s="2" t="s">
        <v>4017</v>
      </c>
      <c r="C1210" s="6" t="n">
        <v>45282</v>
      </c>
      <c r="D1210" s="1" t="n">
        <v>2023</v>
      </c>
      <c r="E1210" s="2" t="s">
        <v>4018</v>
      </c>
      <c r="F1210" s="6" t="n">
        <v>36473</v>
      </c>
      <c r="G1210" s="1" t="n">
        <v>1811</v>
      </c>
      <c r="H1210" s="2" t="s">
        <v>4019</v>
      </c>
      <c r="I1210" s="2" t="s">
        <v>950</v>
      </c>
      <c r="J1210" s="2" t="s">
        <v>1850</v>
      </c>
      <c r="K1210" s="2" t="s">
        <v>2487</v>
      </c>
      <c r="L1210" s="2" t="s">
        <v>2276</v>
      </c>
      <c r="M1210" s="6" t="n">
        <v>45281</v>
      </c>
      <c r="N1210" s="2" t="s">
        <v>1758</v>
      </c>
      <c r="O1210" s="2" t="s">
        <v>1749</v>
      </c>
      <c r="Q1210" s="2" t="s">
        <v>1750</v>
      </c>
      <c r="R1210" s="6" t="n">
        <v>45281</v>
      </c>
    </row>
    <row r="1211" customFormat="false" ht="18.7" hidden="false" customHeight="true" outlineLevel="0" collapsed="false">
      <c r="A1211" s="1" t="n">
        <v>1210</v>
      </c>
      <c r="B1211" s="2" t="s">
        <v>4020</v>
      </c>
      <c r="C1211" s="6" t="n">
        <v>45138</v>
      </c>
      <c r="D1211" s="1" t="n">
        <v>2023</v>
      </c>
      <c r="E1211" s="2" t="s">
        <v>4021</v>
      </c>
      <c r="F1211" s="6" t="n">
        <v>31840</v>
      </c>
      <c r="G1211" s="1" t="n">
        <v>1820</v>
      </c>
      <c r="H1211" s="2" t="s">
        <v>4022</v>
      </c>
      <c r="I1211" s="2" t="s">
        <v>2124</v>
      </c>
      <c r="J1211" s="2" t="s">
        <v>1757</v>
      </c>
      <c r="K1211" s="2" t="s">
        <v>3321</v>
      </c>
      <c r="L1211" s="2" t="n">
        <v>629.14</v>
      </c>
      <c r="M1211" s="6" t="n">
        <v>45135</v>
      </c>
      <c r="N1211" s="2" t="s">
        <v>3322</v>
      </c>
      <c r="O1211" s="2" t="s">
        <v>1749</v>
      </c>
    </row>
    <row r="1212" customFormat="false" ht="18.7" hidden="false" customHeight="true" outlineLevel="0" collapsed="false">
      <c r="A1212" s="1" t="n">
        <v>1211</v>
      </c>
      <c r="B1212" s="2" t="s">
        <v>4023</v>
      </c>
      <c r="C1212" s="6" t="n">
        <v>45202</v>
      </c>
      <c r="D1212" s="1" t="n">
        <v>2023</v>
      </c>
      <c r="E1212" s="2" t="s">
        <v>4024</v>
      </c>
      <c r="F1212" s="6" t="n">
        <v>27748</v>
      </c>
      <c r="G1212" s="1" t="n">
        <v>1822</v>
      </c>
      <c r="H1212" s="2" t="s">
        <v>4025</v>
      </c>
      <c r="I1212" s="2" t="s">
        <v>1020</v>
      </c>
      <c r="J1212" s="2" t="s">
        <v>1757</v>
      </c>
      <c r="K1212" s="2" t="s">
        <v>1901</v>
      </c>
      <c r="L1212" s="2" t="s">
        <v>1902</v>
      </c>
      <c r="M1212" s="6" t="n">
        <v>45199</v>
      </c>
      <c r="N1212" s="2" t="s">
        <v>1758</v>
      </c>
      <c r="O1212" s="2" t="s">
        <v>1749</v>
      </c>
      <c r="Q1212" s="2" t="s">
        <v>2000</v>
      </c>
      <c r="R1212" s="6" t="n">
        <v>45199</v>
      </c>
      <c r="S1212" s="2" t="s">
        <v>1766</v>
      </c>
    </row>
    <row r="1213" customFormat="false" ht="18.7" hidden="false" customHeight="true" outlineLevel="0" collapsed="false">
      <c r="A1213" s="1" t="n">
        <v>1212</v>
      </c>
      <c r="B1213" s="2" t="s">
        <v>4026</v>
      </c>
      <c r="C1213" s="6" t="n">
        <v>44943</v>
      </c>
      <c r="D1213" s="1" t="n">
        <v>2023</v>
      </c>
      <c r="E1213" s="2" t="s">
        <v>4027</v>
      </c>
      <c r="F1213" s="6" t="n">
        <v>37856</v>
      </c>
      <c r="G1213" s="1" t="n">
        <v>1839</v>
      </c>
      <c r="H1213" s="2" t="s">
        <v>4028</v>
      </c>
      <c r="I1213" s="2" t="s">
        <v>2259</v>
      </c>
      <c r="J1213" s="2" t="s">
        <v>1746</v>
      </c>
      <c r="K1213" s="2" t="s">
        <v>1767</v>
      </c>
      <c r="L1213" s="2" t="s">
        <v>1768</v>
      </c>
      <c r="M1213" s="6" t="n">
        <v>44906</v>
      </c>
      <c r="N1213" s="2" t="s">
        <v>1775</v>
      </c>
      <c r="P1213" s="2" t="s">
        <v>2023</v>
      </c>
      <c r="Q1213" s="2" t="s">
        <v>1750</v>
      </c>
      <c r="R1213" s="6" t="n">
        <v>44906</v>
      </c>
      <c r="S1213" s="2" t="s">
        <v>1784</v>
      </c>
    </row>
    <row r="1214" customFormat="false" ht="18.7" hidden="false" customHeight="true" outlineLevel="0" collapsed="false">
      <c r="A1214" s="1" t="n">
        <v>1213</v>
      </c>
      <c r="B1214" s="2" t="s">
        <v>4029</v>
      </c>
      <c r="C1214" s="6" t="n">
        <v>45357</v>
      </c>
      <c r="D1214" s="1" t="n">
        <v>2024</v>
      </c>
      <c r="E1214" s="2" t="s">
        <v>4030</v>
      </c>
      <c r="F1214" s="6" t="n">
        <v>36828</v>
      </c>
      <c r="G1214" s="1" t="n">
        <v>1840</v>
      </c>
      <c r="H1214" s="2" t="s">
        <v>4031</v>
      </c>
      <c r="I1214" s="2" t="s">
        <v>1100</v>
      </c>
      <c r="J1214" s="2" t="s">
        <v>1850</v>
      </c>
      <c r="K1214" s="2" t="s">
        <v>1920</v>
      </c>
      <c r="L1214" s="2" t="s">
        <v>1921</v>
      </c>
      <c r="M1214" s="6" t="n">
        <v>45356</v>
      </c>
      <c r="N1214" s="2" t="s">
        <v>1775</v>
      </c>
      <c r="P1214" s="2" t="s">
        <v>2023</v>
      </c>
      <c r="Q1214" s="2" t="s">
        <v>2000</v>
      </c>
      <c r="R1214" s="6" t="n">
        <v>45356</v>
      </c>
      <c r="S1214" s="2" t="s">
        <v>1766</v>
      </c>
    </row>
    <row r="1215" customFormat="false" ht="18.7" hidden="false" customHeight="true" outlineLevel="0" collapsed="false">
      <c r="A1215" s="1" t="n">
        <v>1214</v>
      </c>
      <c r="B1215" s="2" t="s">
        <v>4032</v>
      </c>
      <c r="C1215" s="6" t="n">
        <v>44726</v>
      </c>
      <c r="D1215" s="1" t="n">
        <v>2022</v>
      </c>
      <c r="E1215" s="2" t="s">
        <v>4033</v>
      </c>
      <c r="F1215" s="6" t="n">
        <v>34836</v>
      </c>
      <c r="G1215" s="1" t="n">
        <v>1841</v>
      </c>
      <c r="H1215" s="2" t="s">
        <v>4034</v>
      </c>
      <c r="I1215" s="2" t="s">
        <v>1068</v>
      </c>
      <c r="J1215" s="2" t="s">
        <v>1757</v>
      </c>
      <c r="K1215" s="2" t="s">
        <v>1969</v>
      </c>
      <c r="L1215" s="2" t="s">
        <v>1970</v>
      </c>
      <c r="M1215" s="6" t="n">
        <v>42437</v>
      </c>
      <c r="N1215" s="2" t="s">
        <v>1758</v>
      </c>
      <c r="O1215" s="2" t="s">
        <v>1749</v>
      </c>
    </row>
    <row r="1216" customFormat="false" ht="18.7" hidden="false" customHeight="true" outlineLevel="0" collapsed="false">
      <c r="A1216" s="1" t="n">
        <v>1215</v>
      </c>
      <c r="B1216" s="2" t="s">
        <v>4035</v>
      </c>
      <c r="C1216" s="6" t="n">
        <v>45485</v>
      </c>
      <c r="D1216" s="1" t="n">
        <v>2024</v>
      </c>
      <c r="E1216" s="2" t="s">
        <v>4036</v>
      </c>
      <c r="F1216" s="6" t="n">
        <v>33183</v>
      </c>
      <c r="G1216" s="1" t="n">
        <v>1844</v>
      </c>
      <c r="H1216" s="2" t="s">
        <v>4037</v>
      </c>
      <c r="I1216" s="2" t="s">
        <v>917</v>
      </c>
      <c r="J1216" s="2" t="s">
        <v>1746</v>
      </c>
      <c r="K1216" s="2" t="s">
        <v>1920</v>
      </c>
      <c r="L1216" s="2" t="s">
        <v>1921</v>
      </c>
      <c r="M1216" s="6" t="n">
        <v>45483</v>
      </c>
      <c r="O1216" s="2" t="s">
        <v>1749</v>
      </c>
      <c r="Q1216" s="2" t="s">
        <v>1970</v>
      </c>
      <c r="R1216" s="6" t="n">
        <v>45483</v>
      </c>
      <c r="S1216" s="2" t="s">
        <v>1749</v>
      </c>
    </row>
    <row r="1217" customFormat="false" ht="18.7" hidden="false" customHeight="true" outlineLevel="0" collapsed="false">
      <c r="A1217" s="1" t="n">
        <v>1216</v>
      </c>
      <c r="B1217" s="2" t="s">
        <v>4038</v>
      </c>
      <c r="C1217" s="6" t="n">
        <v>45552</v>
      </c>
      <c r="D1217" s="1" t="n">
        <v>2024</v>
      </c>
      <c r="E1217" s="2" t="s">
        <v>4039</v>
      </c>
      <c r="F1217" s="6" t="n">
        <v>33249</v>
      </c>
      <c r="G1217" s="1" t="n">
        <v>1846</v>
      </c>
      <c r="H1217" s="2" t="s">
        <v>4040</v>
      </c>
      <c r="I1217" s="2" t="s">
        <v>1222</v>
      </c>
      <c r="J1217" s="2" t="s">
        <v>1850</v>
      </c>
      <c r="K1217" s="2" t="s">
        <v>1759</v>
      </c>
      <c r="L1217" s="2" t="s">
        <v>1750</v>
      </c>
      <c r="M1217" s="6" t="n">
        <v>45549</v>
      </c>
      <c r="N1217" s="2" t="s">
        <v>1758</v>
      </c>
      <c r="O1217" s="2" t="s">
        <v>1749</v>
      </c>
      <c r="Q1217" s="2" t="s">
        <v>2565</v>
      </c>
      <c r="R1217" s="6" t="n">
        <v>45549</v>
      </c>
      <c r="S1217" s="2" t="s">
        <v>1766</v>
      </c>
      <c r="T1217" s="2" t="s">
        <v>2471</v>
      </c>
      <c r="U1217" s="6" t="n">
        <v>45549</v>
      </c>
      <c r="W1217" s="2" t="s">
        <v>2565</v>
      </c>
      <c r="X1217" s="6" t="n">
        <v>45549</v>
      </c>
      <c r="Y1217" s="2" t="s">
        <v>1766</v>
      </c>
    </row>
    <row r="1218" customFormat="false" ht="18.7" hidden="false" customHeight="true" outlineLevel="0" collapsed="false">
      <c r="A1218" s="1" t="n">
        <v>1217</v>
      </c>
      <c r="B1218" s="2" t="s">
        <v>4041</v>
      </c>
      <c r="C1218" s="6" t="n">
        <v>44988</v>
      </c>
      <c r="D1218" s="1" t="n">
        <v>2023</v>
      </c>
      <c r="E1218" s="2" t="s">
        <v>4042</v>
      </c>
      <c r="F1218" s="6" t="n">
        <v>31821</v>
      </c>
      <c r="G1218" s="1" t="n">
        <v>1853</v>
      </c>
      <c r="H1218" s="2" t="s">
        <v>4043</v>
      </c>
      <c r="I1218" s="2" t="s">
        <v>1030</v>
      </c>
      <c r="J1218" s="2" t="s">
        <v>1757</v>
      </c>
      <c r="K1218" s="2" t="s">
        <v>2355</v>
      </c>
      <c r="L1218" s="2" t="s">
        <v>2356</v>
      </c>
      <c r="M1218" s="6" t="n">
        <v>44987</v>
      </c>
      <c r="N1218" s="2" t="s">
        <v>1758</v>
      </c>
      <c r="O1218" s="2" t="s">
        <v>1749</v>
      </c>
      <c r="Q1218" s="2" t="s">
        <v>4044</v>
      </c>
      <c r="R1218" s="6" t="n">
        <v>44987</v>
      </c>
      <c r="S1218" s="2" t="s">
        <v>1749</v>
      </c>
      <c r="T1218" s="2" t="s">
        <v>1750</v>
      </c>
      <c r="U1218" s="6" t="n">
        <v>44987</v>
      </c>
      <c r="V1218" s="2" t="s">
        <v>1749</v>
      </c>
    </row>
    <row r="1219" customFormat="false" ht="18.7" hidden="false" customHeight="true" outlineLevel="0" collapsed="false">
      <c r="A1219" s="1" t="n">
        <v>1218</v>
      </c>
      <c r="B1219" s="2" t="s">
        <v>4045</v>
      </c>
      <c r="C1219" s="6" t="n">
        <v>45245</v>
      </c>
      <c r="D1219" s="1" t="n">
        <v>2023</v>
      </c>
      <c r="E1219" s="2" t="s">
        <v>4046</v>
      </c>
      <c r="F1219" s="6" t="n">
        <v>25542</v>
      </c>
      <c r="G1219" s="1" t="n">
        <v>1854</v>
      </c>
      <c r="H1219" s="2" t="s">
        <v>4047</v>
      </c>
      <c r="I1219" s="2" t="s">
        <v>1030</v>
      </c>
      <c r="J1219" s="2" t="s">
        <v>1757</v>
      </c>
      <c r="K1219" s="2" t="s">
        <v>1778</v>
      </c>
      <c r="L1219" s="2" t="s">
        <v>1779</v>
      </c>
      <c r="M1219" s="6" t="n">
        <v>45065</v>
      </c>
      <c r="N1219" s="2" t="s">
        <v>1890</v>
      </c>
      <c r="O1219" s="2" t="s">
        <v>1749</v>
      </c>
    </row>
    <row r="1220" customFormat="false" ht="18.7" hidden="false" customHeight="true" outlineLevel="0" collapsed="false">
      <c r="A1220" s="1" t="n">
        <v>1219</v>
      </c>
      <c r="B1220" s="2" t="s">
        <v>4048</v>
      </c>
      <c r="C1220" s="6" t="n">
        <v>45128</v>
      </c>
      <c r="D1220" s="1" t="n">
        <v>2023</v>
      </c>
      <c r="E1220" s="2" t="s">
        <v>4049</v>
      </c>
      <c r="F1220" s="6" t="n">
        <v>35025</v>
      </c>
      <c r="G1220" s="1" t="n">
        <v>1857</v>
      </c>
      <c r="H1220" s="2" t="s">
        <v>4050</v>
      </c>
      <c r="I1220" s="2" t="s">
        <v>1804</v>
      </c>
      <c r="J1220" s="2" t="s">
        <v>1757</v>
      </c>
      <c r="K1220" s="2" t="s">
        <v>1754</v>
      </c>
      <c r="L1220" s="2" t="s">
        <v>1750</v>
      </c>
      <c r="M1220" s="6" t="n">
        <v>44945</v>
      </c>
      <c r="N1220" s="2" t="s">
        <v>1758</v>
      </c>
      <c r="O1220" s="2" t="s">
        <v>1749</v>
      </c>
    </row>
    <row r="1221" customFormat="false" ht="18.7" hidden="false" customHeight="true" outlineLevel="0" collapsed="false">
      <c r="A1221" s="1" t="n">
        <v>1220</v>
      </c>
      <c r="B1221" s="2" t="s">
        <v>4051</v>
      </c>
      <c r="C1221" s="6" t="n">
        <v>45393</v>
      </c>
      <c r="D1221" s="1" t="n">
        <v>2024</v>
      </c>
      <c r="E1221" s="2" t="s">
        <v>4052</v>
      </c>
      <c r="F1221" s="6" t="n">
        <v>32184</v>
      </c>
      <c r="G1221" s="1" t="n">
        <v>1858</v>
      </c>
      <c r="H1221" s="2" t="s">
        <v>4053</v>
      </c>
      <c r="I1221" s="2" t="s">
        <v>895</v>
      </c>
      <c r="J1221" s="2" t="s">
        <v>1757</v>
      </c>
      <c r="K1221" s="2" t="s">
        <v>1778</v>
      </c>
      <c r="L1221" s="2" t="s">
        <v>1779</v>
      </c>
      <c r="M1221" s="6" t="n">
        <v>45391</v>
      </c>
      <c r="N1221" s="2" t="s">
        <v>1758</v>
      </c>
      <c r="O1221" s="2" t="s">
        <v>1749</v>
      </c>
    </row>
    <row r="1222" customFormat="false" ht="18.7" hidden="false" customHeight="true" outlineLevel="0" collapsed="false">
      <c r="A1222" s="1" t="n">
        <v>1221</v>
      </c>
      <c r="B1222" s="2" t="s">
        <v>4054</v>
      </c>
      <c r="C1222" s="6" t="n">
        <v>44881</v>
      </c>
      <c r="D1222" s="1" t="n">
        <v>2022</v>
      </c>
      <c r="E1222" s="2" t="s">
        <v>4055</v>
      </c>
      <c r="F1222" s="6" t="n">
        <v>21989</v>
      </c>
      <c r="G1222" s="1" t="n">
        <v>1865</v>
      </c>
      <c r="H1222" s="2" t="s">
        <v>4056</v>
      </c>
      <c r="I1222" s="2" t="s">
        <v>1848</v>
      </c>
      <c r="J1222" s="2" t="s">
        <v>1850</v>
      </c>
      <c r="K1222" s="2" t="s">
        <v>4057</v>
      </c>
      <c r="L1222" s="2" t="s">
        <v>3646</v>
      </c>
      <c r="M1222" s="6" t="n">
        <v>39448</v>
      </c>
      <c r="N1222" s="2" t="s">
        <v>1775</v>
      </c>
      <c r="P1222" s="2" t="s">
        <v>1776</v>
      </c>
      <c r="Q1222" s="2" t="s">
        <v>3646</v>
      </c>
      <c r="R1222" s="6" t="n">
        <v>41992</v>
      </c>
    </row>
    <row r="1223" customFormat="false" ht="18.7" hidden="false" customHeight="true" outlineLevel="0" collapsed="false">
      <c r="A1223" s="1" t="n">
        <v>1222</v>
      </c>
      <c r="B1223" s="2" t="s">
        <v>1182</v>
      </c>
      <c r="C1223" s="6" t="n">
        <v>45583</v>
      </c>
      <c r="D1223" s="1" t="n">
        <v>2024</v>
      </c>
      <c r="E1223" s="2" t="s">
        <v>1183</v>
      </c>
      <c r="F1223" s="6" t="n">
        <v>27971</v>
      </c>
      <c r="G1223" s="1" t="n">
        <v>1866</v>
      </c>
      <c r="H1223" s="2" t="s">
        <v>1186</v>
      </c>
      <c r="I1223" s="2" t="s">
        <v>886</v>
      </c>
      <c r="J1223" s="2" t="s">
        <v>1823</v>
      </c>
      <c r="K1223" s="2" t="s">
        <v>1851</v>
      </c>
      <c r="L1223" s="2" t="s">
        <v>1852</v>
      </c>
      <c r="M1223" s="6" t="n">
        <v>45581</v>
      </c>
      <c r="O1223" s="2" t="s">
        <v>1749</v>
      </c>
    </row>
    <row r="1224" customFormat="false" ht="18.7" hidden="false" customHeight="true" outlineLevel="0" collapsed="false">
      <c r="A1224" s="1" t="n">
        <v>1223</v>
      </c>
      <c r="B1224" s="2" t="s">
        <v>1143</v>
      </c>
      <c r="C1224" s="6" t="n">
        <v>44670</v>
      </c>
      <c r="D1224" s="1" t="n">
        <v>2022</v>
      </c>
      <c r="E1224" s="2" t="s">
        <v>1144</v>
      </c>
      <c r="F1224" s="6" t="n">
        <v>32585</v>
      </c>
      <c r="G1224" s="1" t="n">
        <v>1867</v>
      </c>
      <c r="H1224" s="2" t="s">
        <v>1144</v>
      </c>
      <c r="I1224" s="2" t="s">
        <v>1944</v>
      </c>
      <c r="J1224" s="2" t="s">
        <v>1850</v>
      </c>
      <c r="K1224" s="2" t="s">
        <v>1751</v>
      </c>
      <c r="L1224" s="2" t="s">
        <v>1752</v>
      </c>
      <c r="M1224" s="6" t="n">
        <v>44461</v>
      </c>
      <c r="N1224" s="2" t="s">
        <v>1775</v>
      </c>
      <c r="P1224" s="2" t="s">
        <v>1776</v>
      </c>
      <c r="Q1224" s="2" t="s">
        <v>2276</v>
      </c>
      <c r="R1224" s="6" t="n">
        <v>44461</v>
      </c>
      <c r="S1224" s="2" t="s">
        <v>1749</v>
      </c>
    </row>
    <row r="1225" customFormat="false" ht="18.7" hidden="false" customHeight="true" outlineLevel="0" collapsed="false">
      <c r="A1225" s="1" t="n">
        <v>1224</v>
      </c>
      <c r="B1225" s="2" t="s">
        <v>4058</v>
      </c>
      <c r="C1225" s="6" t="n">
        <v>44553</v>
      </c>
      <c r="D1225" s="1" t="n">
        <v>2021</v>
      </c>
      <c r="E1225" s="2" t="s">
        <v>4059</v>
      </c>
      <c r="F1225" s="6" t="n">
        <v>25397</v>
      </c>
      <c r="G1225" s="1" t="n">
        <v>1869</v>
      </c>
      <c r="H1225" s="2" t="s">
        <v>4060</v>
      </c>
      <c r="I1225" s="2" t="s">
        <v>904</v>
      </c>
      <c r="J1225" s="2" t="s">
        <v>1746</v>
      </c>
      <c r="K1225" s="2" t="s">
        <v>1754</v>
      </c>
      <c r="L1225" s="2" t="s">
        <v>1750</v>
      </c>
      <c r="M1225" s="6" t="n">
        <v>44552</v>
      </c>
      <c r="O1225" s="2" t="s">
        <v>1749</v>
      </c>
      <c r="Q1225" s="2" t="s">
        <v>3243</v>
      </c>
      <c r="R1225" s="6" t="n">
        <v>44552</v>
      </c>
      <c r="S1225" s="2" t="s">
        <v>1766</v>
      </c>
    </row>
    <row r="1226" customFormat="false" ht="18.7" hidden="false" customHeight="true" outlineLevel="0" collapsed="false">
      <c r="A1226" s="1" t="n">
        <v>1225</v>
      </c>
      <c r="B1226" s="2" t="s">
        <v>1275</v>
      </c>
      <c r="C1226" s="6" t="n">
        <v>45468</v>
      </c>
      <c r="D1226" s="1" t="n">
        <v>2024</v>
      </c>
      <c r="E1226" s="2" t="s">
        <v>1276</v>
      </c>
      <c r="F1226" s="6" t="n">
        <v>30225</v>
      </c>
      <c r="G1226" s="1" t="n">
        <v>1872</v>
      </c>
      <c r="H1226" s="2" t="s">
        <v>1278</v>
      </c>
      <c r="I1226" s="2" t="s">
        <v>1454</v>
      </c>
      <c r="J1226" s="2" t="s">
        <v>1850</v>
      </c>
      <c r="K1226" s="2" t="s">
        <v>2254</v>
      </c>
      <c r="L1226" s="2" t="s">
        <v>2255</v>
      </c>
      <c r="M1226" s="6" t="n">
        <v>45467</v>
      </c>
      <c r="N1226" s="2" t="s">
        <v>1775</v>
      </c>
      <c r="P1226" s="2" t="s">
        <v>1776</v>
      </c>
    </row>
    <row r="1227" customFormat="false" ht="18.7" hidden="false" customHeight="true" outlineLevel="0" collapsed="false">
      <c r="A1227" s="1" t="n">
        <v>1226</v>
      </c>
      <c r="B1227" s="2" t="s">
        <v>4061</v>
      </c>
      <c r="C1227" s="6" t="n">
        <v>45281</v>
      </c>
      <c r="D1227" s="1" t="n">
        <v>2023</v>
      </c>
      <c r="E1227" s="2" t="s">
        <v>4062</v>
      </c>
      <c r="F1227" s="6" t="n">
        <v>30601</v>
      </c>
      <c r="G1227" s="1" t="n">
        <v>1877</v>
      </c>
      <c r="H1227" s="2" t="s">
        <v>4063</v>
      </c>
      <c r="I1227" s="2" t="s">
        <v>1030</v>
      </c>
      <c r="J1227" s="2" t="s">
        <v>1850</v>
      </c>
      <c r="K1227" s="2" t="s">
        <v>2487</v>
      </c>
      <c r="L1227" s="2" t="s">
        <v>2276</v>
      </c>
      <c r="M1227" s="6" t="n">
        <v>45239</v>
      </c>
      <c r="N1227" s="2" t="s">
        <v>1758</v>
      </c>
      <c r="O1227" s="2" t="s">
        <v>1749</v>
      </c>
      <c r="Q1227" s="2" t="s">
        <v>1750</v>
      </c>
      <c r="R1227" s="6" t="n">
        <v>45239</v>
      </c>
    </row>
    <row r="1228" customFormat="false" ht="18.7" hidden="false" customHeight="true" outlineLevel="0" collapsed="false">
      <c r="A1228" s="1" t="n">
        <v>1227</v>
      </c>
      <c r="B1228" s="2" t="s">
        <v>4064</v>
      </c>
      <c r="C1228" s="6" t="n">
        <v>45475</v>
      </c>
      <c r="D1228" s="1" t="n">
        <v>2024</v>
      </c>
      <c r="E1228" s="2" t="s">
        <v>4065</v>
      </c>
      <c r="F1228" s="6" t="n">
        <v>31456</v>
      </c>
      <c r="G1228" s="1" t="n">
        <v>1891</v>
      </c>
      <c r="H1228" s="2" t="s">
        <v>4066</v>
      </c>
      <c r="I1228" s="2" t="s">
        <v>1148</v>
      </c>
      <c r="J1228" s="2" t="s">
        <v>1850</v>
      </c>
      <c r="K1228" s="2" t="s">
        <v>2461</v>
      </c>
      <c r="L1228" s="2" t="s">
        <v>2462</v>
      </c>
      <c r="M1228" s="6" t="n">
        <v>45286</v>
      </c>
      <c r="N1228" s="2" t="s">
        <v>1906</v>
      </c>
      <c r="O1228" s="2" t="s">
        <v>1749</v>
      </c>
    </row>
    <row r="1229" customFormat="false" ht="18.7" hidden="false" customHeight="true" outlineLevel="0" collapsed="false">
      <c r="A1229" s="1" t="n">
        <v>1228</v>
      </c>
      <c r="B1229" s="2" t="s">
        <v>4067</v>
      </c>
      <c r="C1229" s="6" t="n">
        <v>44420</v>
      </c>
      <c r="D1229" s="1" t="n">
        <v>2021</v>
      </c>
      <c r="E1229" s="2" t="s">
        <v>4068</v>
      </c>
      <c r="F1229" s="6" t="n">
        <v>35164</v>
      </c>
      <c r="G1229" s="1" t="n">
        <v>1892</v>
      </c>
      <c r="H1229" s="2" t="s">
        <v>4069</v>
      </c>
      <c r="I1229" s="2" t="s">
        <v>917</v>
      </c>
      <c r="J1229" s="2" t="s">
        <v>1757</v>
      </c>
      <c r="K1229" s="2" t="s">
        <v>2082</v>
      </c>
      <c r="L1229" s="2" t="s">
        <v>2083</v>
      </c>
      <c r="M1229" s="6" t="n">
        <v>44412</v>
      </c>
      <c r="N1229" s="2" t="s">
        <v>1758</v>
      </c>
      <c r="O1229" s="2" t="s">
        <v>1749</v>
      </c>
    </row>
    <row r="1230" customFormat="false" ht="18.7" hidden="false" customHeight="true" outlineLevel="0" collapsed="false">
      <c r="A1230" s="1" t="n">
        <v>1229</v>
      </c>
      <c r="B1230" s="2" t="s">
        <v>4070</v>
      </c>
      <c r="C1230" s="6" t="n">
        <v>44420</v>
      </c>
      <c r="D1230" s="1" t="n">
        <v>2021</v>
      </c>
      <c r="E1230" s="2" t="s">
        <v>4071</v>
      </c>
      <c r="F1230" s="6" t="n">
        <v>35164</v>
      </c>
      <c r="G1230" s="1" t="n">
        <v>1893</v>
      </c>
      <c r="H1230" s="2" t="s">
        <v>4072</v>
      </c>
      <c r="I1230" s="2" t="s">
        <v>917</v>
      </c>
      <c r="J1230" s="2" t="s">
        <v>1746</v>
      </c>
      <c r="K1230" s="2" t="s">
        <v>2487</v>
      </c>
      <c r="L1230" s="2" t="s">
        <v>2276</v>
      </c>
      <c r="M1230" s="6" t="n">
        <v>44418</v>
      </c>
      <c r="O1230" s="2" t="s">
        <v>1749</v>
      </c>
    </row>
    <row r="1231" customFormat="false" ht="18.7" hidden="false" customHeight="true" outlineLevel="0" collapsed="false">
      <c r="A1231" s="1" t="n">
        <v>1230</v>
      </c>
      <c r="B1231" s="2" t="s">
        <v>4073</v>
      </c>
      <c r="C1231" s="6" t="n">
        <v>43860</v>
      </c>
      <c r="D1231" s="1" t="n">
        <v>2020</v>
      </c>
      <c r="E1231" s="2" t="s">
        <v>4074</v>
      </c>
      <c r="F1231" s="6" t="n">
        <v>36589</v>
      </c>
      <c r="G1231" s="1" t="n">
        <v>1898</v>
      </c>
      <c r="H1231" s="2" t="s">
        <v>4075</v>
      </c>
      <c r="I1231" s="2" t="s">
        <v>1781</v>
      </c>
      <c r="J1231" s="2" t="s">
        <v>1757</v>
      </c>
      <c r="K1231" s="2" t="s">
        <v>1754</v>
      </c>
      <c r="L1231" s="2" t="s">
        <v>1750</v>
      </c>
      <c r="M1231" s="6" t="n">
        <v>43858</v>
      </c>
      <c r="N1231" s="2" t="s">
        <v>1890</v>
      </c>
      <c r="O1231" s="2" t="s">
        <v>1749</v>
      </c>
      <c r="Q1231" s="2" t="s">
        <v>1750</v>
      </c>
      <c r="R1231" s="6" t="n">
        <v>43858</v>
      </c>
      <c r="S1231" s="2" t="s">
        <v>1749</v>
      </c>
      <c r="T1231" s="2" t="s">
        <v>2683</v>
      </c>
      <c r="U1231" s="6" t="n">
        <v>43858</v>
      </c>
      <c r="V1231" s="2" t="s">
        <v>1749</v>
      </c>
    </row>
    <row r="1232" customFormat="false" ht="18.7" hidden="false" customHeight="true" outlineLevel="0" collapsed="false">
      <c r="A1232" s="1" t="n">
        <v>1231</v>
      </c>
      <c r="B1232" s="2" t="s">
        <v>4076</v>
      </c>
      <c r="C1232" s="6" t="n">
        <v>45078</v>
      </c>
      <c r="D1232" s="1" t="n">
        <v>2023</v>
      </c>
      <c r="E1232" s="2" t="s">
        <v>4077</v>
      </c>
      <c r="F1232" s="6" t="n">
        <v>36782</v>
      </c>
      <c r="G1232" s="1" t="n">
        <v>1901</v>
      </c>
      <c r="H1232" s="2" t="s">
        <v>4078</v>
      </c>
      <c r="I1232" s="2" t="s">
        <v>2279</v>
      </c>
      <c r="J1232" s="2" t="s">
        <v>1757</v>
      </c>
      <c r="K1232" s="2" t="s">
        <v>2082</v>
      </c>
      <c r="L1232" s="2" t="s">
        <v>2083</v>
      </c>
      <c r="M1232" s="6" t="n">
        <v>44937</v>
      </c>
      <c r="N1232" s="2" t="s">
        <v>1758</v>
      </c>
      <c r="O1232" s="2" t="s">
        <v>1749</v>
      </c>
    </row>
    <row r="1233" customFormat="false" ht="18.7" hidden="false" customHeight="true" outlineLevel="0" collapsed="false">
      <c r="A1233" s="1" t="n">
        <v>1232</v>
      </c>
      <c r="B1233" s="2" t="s">
        <v>4079</v>
      </c>
      <c r="C1233" s="6" t="n">
        <v>45401</v>
      </c>
      <c r="D1233" s="1" t="n">
        <v>2024</v>
      </c>
      <c r="E1233" s="2" t="s">
        <v>4080</v>
      </c>
      <c r="F1233" s="6" t="n">
        <v>33642</v>
      </c>
      <c r="G1233" s="1" t="n">
        <v>1908</v>
      </c>
      <c r="H1233" s="2" t="s">
        <v>4081</v>
      </c>
      <c r="J1233" s="2" t="s">
        <v>1850</v>
      </c>
      <c r="K1233" s="2" t="s">
        <v>4082</v>
      </c>
      <c r="L1233" s="2" t="s">
        <v>1863</v>
      </c>
      <c r="M1233" s="6" t="n">
        <v>45399</v>
      </c>
      <c r="N1233" s="2" t="s">
        <v>1758</v>
      </c>
      <c r="O1233" s="2" t="s">
        <v>1784</v>
      </c>
      <c r="Q1233" s="2" t="s">
        <v>1824</v>
      </c>
      <c r="R1233" s="6" t="n">
        <v>45399</v>
      </c>
      <c r="S1233" s="2" t="s">
        <v>1766</v>
      </c>
      <c r="T1233" s="2" t="s">
        <v>1864</v>
      </c>
      <c r="U1233" s="6" t="n">
        <v>45399</v>
      </c>
      <c r="V1233" s="2" t="s">
        <v>1766</v>
      </c>
      <c r="W1233" s="2" t="s">
        <v>2590</v>
      </c>
      <c r="X1233" s="6" t="n">
        <v>45399</v>
      </c>
    </row>
    <row r="1234" customFormat="false" ht="18.7" hidden="false" customHeight="true" outlineLevel="0" collapsed="false">
      <c r="A1234" s="1" t="n">
        <v>1233</v>
      </c>
      <c r="B1234" s="2" t="s">
        <v>4083</v>
      </c>
      <c r="C1234" s="6" t="n">
        <v>45282</v>
      </c>
      <c r="D1234" s="1" t="n">
        <v>2023</v>
      </c>
      <c r="E1234" s="2" t="s">
        <v>4084</v>
      </c>
      <c r="F1234" s="6" t="n">
        <v>37595</v>
      </c>
      <c r="G1234" s="1" t="n">
        <v>1910</v>
      </c>
      <c r="H1234" s="2" t="s">
        <v>4085</v>
      </c>
      <c r="I1234" s="2" t="s">
        <v>1454</v>
      </c>
      <c r="J1234" s="2" t="s">
        <v>1757</v>
      </c>
      <c r="K1234" s="2" t="s">
        <v>3274</v>
      </c>
      <c r="L1234" s="2" t="s">
        <v>2678</v>
      </c>
      <c r="M1234" s="6" t="n">
        <v>45282</v>
      </c>
      <c r="N1234" s="2" t="s">
        <v>1775</v>
      </c>
      <c r="P1234" s="2" t="s">
        <v>2023</v>
      </c>
    </row>
    <row r="1235" customFormat="false" ht="18.7" hidden="false" customHeight="true" outlineLevel="0" collapsed="false">
      <c r="A1235" s="1" t="n">
        <v>1234</v>
      </c>
      <c r="B1235" s="2" t="s">
        <v>4086</v>
      </c>
      <c r="C1235" s="6" t="n">
        <v>44897</v>
      </c>
      <c r="D1235" s="1" t="n">
        <v>2022</v>
      </c>
      <c r="E1235" s="2" t="s">
        <v>4087</v>
      </c>
      <c r="F1235" s="6" t="n">
        <v>34129</v>
      </c>
      <c r="G1235" s="1" t="n">
        <v>1918</v>
      </c>
      <c r="H1235" s="2" t="s">
        <v>4088</v>
      </c>
      <c r="I1235" s="2" t="s">
        <v>1957</v>
      </c>
      <c r="J1235" s="2" t="s">
        <v>1757</v>
      </c>
      <c r="K1235" s="2" t="s">
        <v>1778</v>
      </c>
      <c r="L1235" s="2" t="s">
        <v>1779</v>
      </c>
      <c r="M1235" s="6" t="n">
        <v>44709</v>
      </c>
      <c r="N1235" s="2" t="s">
        <v>1775</v>
      </c>
      <c r="P1235" s="2" t="s">
        <v>1776</v>
      </c>
      <c r="Q1235" s="2" t="n">
        <v>609.59</v>
      </c>
      <c r="R1235" s="6" t="n">
        <v>44709</v>
      </c>
      <c r="S1235" s="2" t="s">
        <v>1749</v>
      </c>
    </row>
    <row r="1236" customFormat="false" ht="18.7" hidden="false" customHeight="true" outlineLevel="0" collapsed="false">
      <c r="A1236" s="1" t="n">
        <v>1235</v>
      </c>
      <c r="B1236" s="2" t="s">
        <v>1442</v>
      </c>
      <c r="C1236" s="6" t="n">
        <v>45772</v>
      </c>
      <c r="D1236" s="1" t="n">
        <v>2025</v>
      </c>
      <c r="E1236" s="2" t="s">
        <v>1443</v>
      </c>
      <c r="F1236" s="6" t="n">
        <v>38954</v>
      </c>
      <c r="G1236" s="1" t="n">
        <v>1920</v>
      </c>
      <c r="H1236" s="2" t="s">
        <v>1445</v>
      </c>
      <c r="I1236" s="2" t="s">
        <v>1148</v>
      </c>
      <c r="J1236" s="2" t="s">
        <v>1823</v>
      </c>
      <c r="K1236" s="2" t="s">
        <v>3805</v>
      </c>
      <c r="L1236" s="2" t="s">
        <v>2227</v>
      </c>
      <c r="M1236" s="6" t="n">
        <v>45750</v>
      </c>
      <c r="O1236" s="2" t="s">
        <v>1749</v>
      </c>
    </row>
    <row r="1237" customFormat="false" ht="18.7" hidden="false" customHeight="true" outlineLevel="0" collapsed="false">
      <c r="A1237" s="1" t="n">
        <v>1236</v>
      </c>
      <c r="B1237" s="2" t="s">
        <v>4089</v>
      </c>
      <c r="C1237" s="6" t="n">
        <v>44930</v>
      </c>
      <c r="D1237" s="1" t="n">
        <v>2023</v>
      </c>
      <c r="E1237" s="2" t="s">
        <v>4090</v>
      </c>
      <c r="F1237" s="6" t="n">
        <v>37175</v>
      </c>
      <c r="G1237" s="1" t="n">
        <v>1924</v>
      </c>
      <c r="H1237" s="2" t="s">
        <v>4091</v>
      </c>
      <c r="I1237" s="2" t="s">
        <v>1781</v>
      </c>
      <c r="J1237" s="2" t="s">
        <v>1757</v>
      </c>
      <c r="K1237" s="2" t="s">
        <v>1754</v>
      </c>
      <c r="L1237" s="2" t="s">
        <v>1750</v>
      </c>
      <c r="M1237" s="6" t="n">
        <v>44929</v>
      </c>
      <c r="N1237" s="2" t="s">
        <v>1758</v>
      </c>
      <c r="O1237" s="2" t="s">
        <v>1749</v>
      </c>
      <c r="Q1237" s="2" t="s">
        <v>2471</v>
      </c>
      <c r="R1237" s="6" t="n">
        <v>44929</v>
      </c>
      <c r="T1237" s="2" t="s">
        <v>2521</v>
      </c>
      <c r="U1237" s="6" t="n">
        <v>44929</v>
      </c>
      <c r="V1237" s="2" t="s">
        <v>1784</v>
      </c>
    </row>
    <row r="1238" customFormat="false" ht="18.7" hidden="false" customHeight="true" outlineLevel="0" collapsed="false">
      <c r="A1238" s="1" t="n">
        <v>1237</v>
      </c>
      <c r="B1238" s="2" t="s">
        <v>4092</v>
      </c>
      <c r="C1238" s="6" t="n">
        <v>44869</v>
      </c>
      <c r="D1238" s="1" t="n">
        <v>2022</v>
      </c>
      <c r="E1238" s="2" t="s">
        <v>4093</v>
      </c>
      <c r="F1238" s="6" t="n">
        <v>22916</v>
      </c>
      <c r="G1238" s="1" t="n">
        <v>1925</v>
      </c>
      <c r="H1238" s="2" t="s">
        <v>4094</v>
      </c>
      <c r="J1238" s="2" t="s">
        <v>1757</v>
      </c>
      <c r="K1238" s="2" t="s">
        <v>1778</v>
      </c>
      <c r="L1238" s="2" t="s">
        <v>1779</v>
      </c>
      <c r="M1238" s="6" t="n">
        <v>44774</v>
      </c>
      <c r="N1238" s="2" t="s">
        <v>1890</v>
      </c>
      <c r="O1238" s="2" t="s">
        <v>1749</v>
      </c>
    </row>
    <row r="1239" customFormat="false" ht="18.7" hidden="false" customHeight="true" outlineLevel="0" collapsed="false">
      <c r="A1239" s="1" t="n">
        <v>1238</v>
      </c>
      <c r="B1239" s="2" t="s">
        <v>4095</v>
      </c>
      <c r="C1239" s="6" t="n">
        <v>45261</v>
      </c>
      <c r="D1239" s="1" t="n">
        <v>2023</v>
      </c>
      <c r="E1239" s="2" t="s">
        <v>4096</v>
      </c>
      <c r="F1239" s="6" t="n">
        <v>35523</v>
      </c>
      <c r="G1239" s="1" t="n">
        <v>1929</v>
      </c>
      <c r="H1239" s="2" t="s">
        <v>4097</v>
      </c>
      <c r="I1239" s="2" t="s">
        <v>895</v>
      </c>
      <c r="J1239" s="2" t="s">
        <v>1757</v>
      </c>
      <c r="K1239" s="2" t="s">
        <v>1979</v>
      </c>
      <c r="L1239" s="2" t="s">
        <v>1980</v>
      </c>
      <c r="M1239" s="6" t="n">
        <v>45260</v>
      </c>
      <c r="N1239" s="2" t="s">
        <v>1775</v>
      </c>
      <c r="P1239" s="2" t="s">
        <v>1776</v>
      </c>
    </row>
    <row r="1240" customFormat="false" ht="18.7" hidden="false" customHeight="true" outlineLevel="0" collapsed="false">
      <c r="A1240" s="1" t="n">
        <v>1239</v>
      </c>
      <c r="B1240" s="2" t="s">
        <v>4098</v>
      </c>
      <c r="C1240" s="6" t="n">
        <v>45078</v>
      </c>
      <c r="D1240" s="1" t="n">
        <v>2023</v>
      </c>
      <c r="E1240" s="2" t="s">
        <v>4099</v>
      </c>
      <c r="F1240" s="6" t="n">
        <v>33829</v>
      </c>
      <c r="G1240" s="1" t="n">
        <v>1930</v>
      </c>
      <c r="H1240" s="2" t="s">
        <v>4100</v>
      </c>
      <c r="I1240" s="2" t="s">
        <v>1454</v>
      </c>
      <c r="J1240" s="2" t="s">
        <v>1757</v>
      </c>
      <c r="K1240" s="2" t="s">
        <v>1787</v>
      </c>
      <c r="L1240" s="2" t="s">
        <v>1788</v>
      </c>
      <c r="M1240" s="6" t="n">
        <v>44991</v>
      </c>
      <c r="N1240" s="2" t="s">
        <v>1758</v>
      </c>
      <c r="O1240" s="2" t="s">
        <v>1749</v>
      </c>
    </row>
    <row r="1241" customFormat="false" ht="18.7" hidden="false" customHeight="true" outlineLevel="0" collapsed="false">
      <c r="A1241" s="1" t="n">
        <v>1240</v>
      </c>
      <c r="B1241" s="2" t="s">
        <v>1579</v>
      </c>
      <c r="C1241" s="6" t="n">
        <v>45579</v>
      </c>
      <c r="D1241" s="1" t="n">
        <v>2024</v>
      </c>
      <c r="E1241" s="2" t="s">
        <v>1580</v>
      </c>
      <c r="F1241" s="6" t="n">
        <v>34776</v>
      </c>
      <c r="G1241" s="1" t="n">
        <v>1934</v>
      </c>
      <c r="H1241" s="2" t="s">
        <v>1582</v>
      </c>
      <c r="I1241" s="2" t="s">
        <v>917</v>
      </c>
      <c r="J1241" s="2" t="s">
        <v>1823</v>
      </c>
      <c r="K1241" s="2" t="s">
        <v>1977</v>
      </c>
      <c r="L1241" s="2" t="s">
        <v>1978</v>
      </c>
      <c r="M1241" s="6" t="n">
        <v>45578</v>
      </c>
      <c r="O1241" s="2" t="s">
        <v>1749</v>
      </c>
    </row>
    <row r="1242" customFormat="false" ht="18.7" hidden="false" customHeight="true" outlineLevel="0" collapsed="false">
      <c r="A1242" s="1" t="n">
        <v>1241</v>
      </c>
      <c r="B1242" s="2" t="s">
        <v>1530</v>
      </c>
      <c r="C1242" s="6" t="n">
        <v>45421</v>
      </c>
      <c r="D1242" s="1" t="n">
        <v>2024</v>
      </c>
      <c r="E1242" s="2" t="s">
        <v>1531</v>
      </c>
      <c r="F1242" s="6" t="n">
        <v>37377</v>
      </c>
      <c r="G1242" s="1" t="n">
        <v>1936</v>
      </c>
      <c r="H1242" s="2" t="s">
        <v>1531</v>
      </c>
      <c r="I1242" s="2" t="s">
        <v>886</v>
      </c>
      <c r="J1242" s="2" t="s">
        <v>1823</v>
      </c>
      <c r="K1242" s="2" t="s">
        <v>1969</v>
      </c>
      <c r="L1242" s="2" t="s">
        <v>1970</v>
      </c>
      <c r="M1242" s="6" t="n">
        <v>45419</v>
      </c>
      <c r="O1242" s="2" t="s">
        <v>1749</v>
      </c>
      <c r="Q1242" s="2" t="s">
        <v>1921</v>
      </c>
      <c r="R1242" s="6" t="n">
        <v>45419</v>
      </c>
      <c r="S1242" s="2" t="s">
        <v>1749</v>
      </c>
      <c r="T1242" s="2" t="s">
        <v>1970</v>
      </c>
      <c r="U1242" s="6" t="n">
        <v>45419</v>
      </c>
      <c r="V1242" s="2" t="s">
        <v>1749</v>
      </c>
      <c r="W1242" s="2" t="s">
        <v>2227</v>
      </c>
      <c r="X1242" s="6" t="n">
        <v>45419</v>
      </c>
      <c r="Y1242" s="2" t="s">
        <v>1784</v>
      </c>
    </row>
    <row r="1243" customFormat="false" ht="18.7" hidden="false" customHeight="true" outlineLevel="0" collapsed="false">
      <c r="A1243" s="1" t="n">
        <v>1242</v>
      </c>
      <c r="B1243" s="2" t="s">
        <v>4101</v>
      </c>
      <c r="C1243" s="6" t="n">
        <v>44775</v>
      </c>
      <c r="D1243" s="1" t="n">
        <v>2022</v>
      </c>
      <c r="E1243" s="2" t="s">
        <v>4102</v>
      </c>
      <c r="F1243" s="6" t="n">
        <v>22685</v>
      </c>
      <c r="G1243" s="1" t="n">
        <v>1937</v>
      </c>
      <c r="H1243" s="2" t="s">
        <v>4103</v>
      </c>
      <c r="I1243" s="2" t="s">
        <v>2279</v>
      </c>
      <c r="J1243" s="2" t="s">
        <v>1757</v>
      </c>
      <c r="K1243" s="2" t="s">
        <v>1969</v>
      </c>
      <c r="L1243" s="2" t="s">
        <v>1970</v>
      </c>
      <c r="M1243" s="6" t="n">
        <v>44772</v>
      </c>
      <c r="N1243" s="2" t="s">
        <v>1775</v>
      </c>
      <c r="P1243" s="2" t="s">
        <v>1776</v>
      </c>
      <c r="Q1243" s="2" t="s">
        <v>1970</v>
      </c>
      <c r="R1243" s="6" t="n">
        <v>44772</v>
      </c>
      <c r="S1243" s="2" t="s">
        <v>1749</v>
      </c>
    </row>
    <row r="1244" customFormat="false" ht="18.7" hidden="false" customHeight="true" outlineLevel="0" collapsed="false">
      <c r="A1244" s="1" t="n">
        <v>1243</v>
      </c>
      <c r="B1244" s="2" t="s">
        <v>4104</v>
      </c>
      <c r="C1244" s="6" t="n">
        <v>44901</v>
      </c>
      <c r="D1244" s="1" t="n">
        <v>2022</v>
      </c>
      <c r="E1244" s="2" t="s">
        <v>4105</v>
      </c>
      <c r="F1244" s="6" t="n">
        <v>32592</v>
      </c>
      <c r="G1244" s="1" t="n">
        <v>1943</v>
      </c>
      <c r="H1244" s="2" t="s">
        <v>4106</v>
      </c>
      <c r="I1244" s="2" t="s">
        <v>1454</v>
      </c>
      <c r="J1244" s="2" t="s">
        <v>1757</v>
      </c>
      <c r="K1244" s="2" t="s">
        <v>1754</v>
      </c>
      <c r="L1244" s="2" t="s">
        <v>1750</v>
      </c>
      <c r="M1244" s="6" t="n">
        <v>44900</v>
      </c>
      <c r="N1244" s="2" t="s">
        <v>1758</v>
      </c>
      <c r="O1244" s="2" t="s">
        <v>1749</v>
      </c>
      <c r="Q1244" s="2" t="s">
        <v>2245</v>
      </c>
      <c r="R1244" s="6" t="n">
        <v>44900</v>
      </c>
      <c r="S1244" s="2" t="s">
        <v>1784</v>
      </c>
    </row>
    <row r="1245" customFormat="false" ht="18.7" hidden="false" customHeight="true" outlineLevel="0" collapsed="false">
      <c r="A1245" s="1" t="n">
        <v>1244</v>
      </c>
      <c r="B1245" s="2" t="s">
        <v>4107</v>
      </c>
      <c r="C1245" s="6" t="n">
        <v>44827</v>
      </c>
      <c r="D1245" s="1" t="n">
        <v>2022</v>
      </c>
      <c r="E1245" s="2" t="s">
        <v>4108</v>
      </c>
      <c r="F1245" s="6" t="n">
        <v>34662</v>
      </c>
      <c r="G1245" s="1" t="n">
        <v>1946</v>
      </c>
      <c r="H1245" s="2" t="s">
        <v>4109</v>
      </c>
      <c r="I1245" s="2" t="s">
        <v>1222</v>
      </c>
      <c r="J1245" s="2" t="s">
        <v>1850</v>
      </c>
      <c r="K1245" s="2" t="s">
        <v>1754</v>
      </c>
      <c r="L1245" s="2" t="s">
        <v>1750</v>
      </c>
      <c r="M1245" s="6" t="n">
        <v>44827</v>
      </c>
      <c r="N1245" s="2" t="s">
        <v>1758</v>
      </c>
      <c r="O1245" s="2" t="s">
        <v>1749</v>
      </c>
      <c r="Q1245" s="2" t="s">
        <v>1750</v>
      </c>
      <c r="R1245" s="6" t="n">
        <v>44827</v>
      </c>
      <c r="T1245" s="2" t="s">
        <v>2565</v>
      </c>
      <c r="U1245" s="6" t="n">
        <v>44827</v>
      </c>
    </row>
    <row r="1246" customFormat="false" ht="18.7" hidden="false" customHeight="true" outlineLevel="0" collapsed="false">
      <c r="A1246" s="1" t="n">
        <v>1245</v>
      </c>
      <c r="B1246" s="2" t="s">
        <v>4110</v>
      </c>
      <c r="C1246" s="6" t="n">
        <v>45282</v>
      </c>
      <c r="D1246" s="1" t="n">
        <v>2023</v>
      </c>
      <c r="E1246" s="2" t="s">
        <v>4111</v>
      </c>
      <c r="F1246" s="6" t="n">
        <v>34393</v>
      </c>
      <c r="G1246" s="1" t="n">
        <v>1948</v>
      </c>
      <c r="H1246" s="2" t="s">
        <v>4112</v>
      </c>
      <c r="I1246" s="2" t="s">
        <v>1454</v>
      </c>
      <c r="J1246" s="2" t="s">
        <v>1850</v>
      </c>
      <c r="K1246" s="2" t="s">
        <v>2082</v>
      </c>
      <c r="L1246" s="2" t="s">
        <v>2083</v>
      </c>
      <c r="M1246" s="6" t="n">
        <v>45281</v>
      </c>
      <c r="N1246" s="2" t="s">
        <v>1758</v>
      </c>
      <c r="O1246" s="2" t="s">
        <v>1749</v>
      </c>
      <c r="Q1246" s="2" t="s">
        <v>1837</v>
      </c>
      <c r="R1246" s="6" t="n">
        <v>45281</v>
      </c>
    </row>
    <row r="1247" customFormat="false" ht="18.7" hidden="false" customHeight="true" outlineLevel="0" collapsed="false">
      <c r="A1247" s="1" t="n">
        <v>1246</v>
      </c>
      <c r="B1247" s="2" t="s">
        <v>4113</v>
      </c>
      <c r="C1247" s="6" t="n">
        <v>45516</v>
      </c>
      <c r="D1247" s="1" t="n">
        <v>2024</v>
      </c>
      <c r="E1247" s="2" t="s">
        <v>4114</v>
      </c>
      <c r="F1247" s="6" t="n">
        <v>21094</v>
      </c>
      <c r="G1247" s="1" t="n">
        <v>1952</v>
      </c>
      <c r="H1247" s="2" t="s">
        <v>4115</v>
      </c>
      <c r="I1247" s="2" t="s">
        <v>1100</v>
      </c>
      <c r="J1247" s="2" t="s">
        <v>1757</v>
      </c>
      <c r="K1247" s="2" t="s">
        <v>1901</v>
      </c>
      <c r="L1247" s="2" t="s">
        <v>1902</v>
      </c>
      <c r="M1247" s="6" t="n">
        <v>45419</v>
      </c>
      <c r="N1247" s="2" t="s">
        <v>1758</v>
      </c>
      <c r="O1247" s="2" t="s">
        <v>1749</v>
      </c>
    </row>
    <row r="1248" customFormat="false" ht="18.7" hidden="false" customHeight="true" outlineLevel="0" collapsed="false">
      <c r="A1248" s="1" t="n">
        <v>1247</v>
      </c>
      <c r="B1248" s="2" t="s">
        <v>4116</v>
      </c>
      <c r="C1248" s="6" t="n">
        <v>45211</v>
      </c>
      <c r="D1248" s="1" t="n">
        <v>2023</v>
      </c>
      <c r="E1248" s="2" t="s">
        <v>4117</v>
      </c>
      <c r="F1248" s="6" t="n">
        <v>35403</v>
      </c>
      <c r="G1248" s="1" t="n">
        <v>1955</v>
      </c>
      <c r="H1248" s="2" t="s">
        <v>4118</v>
      </c>
      <c r="I1248" s="2" t="s">
        <v>927</v>
      </c>
      <c r="J1248" s="2" t="s">
        <v>1850</v>
      </c>
      <c r="K1248" s="2" t="s">
        <v>2820</v>
      </c>
      <c r="L1248" s="2" t="s">
        <v>2821</v>
      </c>
      <c r="M1248" s="6" t="n">
        <v>45209</v>
      </c>
      <c r="N1248" s="2" t="s">
        <v>1758</v>
      </c>
      <c r="O1248" s="2" t="s">
        <v>1749</v>
      </c>
      <c r="Q1248" s="2" t="s">
        <v>2276</v>
      </c>
      <c r="R1248" s="6" t="n">
        <v>45209</v>
      </c>
    </row>
    <row r="1249" customFormat="false" ht="18.7" hidden="false" customHeight="true" outlineLevel="0" collapsed="false">
      <c r="A1249" s="1" t="n">
        <v>1248</v>
      </c>
      <c r="B1249" s="2" t="s">
        <v>4119</v>
      </c>
      <c r="C1249" s="6" t="n">
        <v>44904</v>
      </c>
      <c r="D1249" s="1" t="n">
        <v>2022</v>
      </c>
      <c r="E1249" s="2" t="s">
        <v>4120</v>
      </c>
      <c r="F1249" s="6" t="n">
        <v>33066</v>
      </c>
      <c r="G1249" s="1" t="n">
        <v>1956</v>
      </c>
      <c r="H1249" s="2" t="s">
        <v>4121</v>
      </c>
      <c r="I1249" s="2" t="s">
        <v>979</v>
      </c>
      <c r="J1249" s="2" t="s">
        <v>1850</v>
      </c>
      <c r="K1249" s="2" t="s">
        <v>2082</v>
      </c>
      <c r="L1249" s="2" t="s">
        <v>2083</v>
      </c>
      <c r="M1249" s="6" t="n">
        <v>44903</v>
      </c>
      <c r="N1249" s="2" t="s">
        <v>1775</v>
      </c>
      <c r="P1249" s="2" t="s">
        <v>1776</v>
      </c>
      <c r="Q1249" s="2" t="s">
        <v>2631</v>
      </c>
      <c r="R1249" s="6" t="n">
        <v>44903</v>
      </c>
      <c r="S1249" s="2" t="s">
        <v>1749</v>
      </c>
    </row>
    <row r="1250" customFormat="false" ht="18.7" hidden="false" customHeight="true" outlineLevel="0" collapsed="false">
      <c r="A1250" s="1" t="n">
        <v>1249</v>
      </c>
      <c r="B1250" s="2" t="s">
        <v>4122</v>
      </c>
      <c r="C1250" s="6" t="n">
        <v>44935</v>
      </c>
      <c r="D1250" s="1" t="n">
        <v>2023</v>
      </c>
      <c r="E1250" s="2" t="s">
        <v>4123</v>
      </c>
      <c r="F1250" s="6" t="n">
        <v>37622</v>
      </c>
      <c r="G1250" s="1" t="n">
        <v>1957</v>
      </c>
      <c r="H1250" s="2" t="s">
        <v>4124</v>
      </c>
      <c r="I1250" s="2" t="s">
        <v>1196</v>
      </c>
      <c r="J1250" s="2" t="s">
        <v>1757</v>
      </c>
      <c r="K1250" s="2" t="s">
        <v>1979</v>
      </c>
      <c r="L1250" s="2" t="s">
        <v>1980</v>
      </c>
      <c r="M1250" s="6" t="n">
        <v>44932</v>
      </c>
      <c r="N1250" s="2" t="s">
        <v>1758</v>
      </c>
      <c r="O1250" s="2" t="s">
        <v>1749</v>
      </c>
      <c r="Q1250" s="2" t="s">
        <v>1978</v>
      </c>
      <c r="R1250" s="6" t="n">
        <v>44932</v>
      </c>
    </row>
    <row r="1251" customFormat="false" ht="18.7" hidden="false" customHeight="true" outlineLevel="0" collapsed="false">
      <c r="A1251" s="1" t="n">
        <v>1250</v>
      </c>
      <c r="B1251" s="2" t="s">
        <v>4125</v>
      </c>
      <c r="C1251" s="6" t="n">
        <v>45209</v>
      </c>
      <c r="D1251" s="1" t="n">
        <v>2023</v>
      </c>
      <c r="E1251" s="2" t="s">
        <v>4126</v>
      </c>
      <c r="F1251" s="6" t="n">
        <v>32287</v>
      </c>
      <c r="G1251" s="1" t="n">
        <v>1960</v>
      </c>
      <c r="H1251" s="2" t="s">
        <v>4127</v>
      </c>
      <c r="I1251" s="2" t="s">
        <v>1196</v>
      </c>
      <c r="J1251" s="2" t="s">
        <v>1757</v>
      </c>
      <c r="K1251" s="2" t="s">
        <v>2082</v>
      </c>
      <c r="L1251" s="2" t="s">
        <v>2083</v>
      </c>
      <c r="M1251" s="6" t="n">
        <v>45205</v>
      </c>
      <c r="N1251" s="2" t="s">
        <v>1758</v>
      </c>
      <c r="O1251" s="2" t="s">
        <v>1749</v>
      </c>
    </row>
    <row r="1252" customFormat="false" ht="18.7" hidden="false" customHeight="true" outlineLevel="0" collapsed="false">
      <c r="A1252" s="1" t="n">
        <v>1251</v>
      </c>
      <c r="B1252" s="2" t="s">
        <v>4128</v>
      </c>
      <c r="C1252" s="6" t="n">
        <v>43692</v>
      </c>
      <c r="D1252" s="1" t="n">
        <v>2019</v>
      </c>
      <c r="E1252" s="2" t="s">
        <v>4129</v>
      </c>
      <c r="F1252" s="6" t="n">
        <v>30780</v>
      </c>
      <c r="G1252" s="1" t="n">
        <v>1963</v>
      </c>
      <c r="H1252" s="2" t="s">
        <v>4130</v>
      </c>
      <c r="I1252" s="2" t="s">
        <v>1840</v>
      </c>
      <c r="J1252" s="2" t="s">
        <v>1757</v>
      </c>
      <c r="K1252" s="2" t="s">
        <v>1754</v>
      </c>
      <c r="L1252" s="2" t="s">
        <v>1750</v>
      </c>
      <c r="M1252" s="6" t="n">
        <v>43654</v>
      </c>
      <c r="N1252" s="2" t="s">
        <v>1758</v>
      </c>
      <c r="O1252" s="2" t="s">
        <v>1749</v>
      </c>
    </row>
    <row r="1253" customFormat="false" ht="18.7" hidden="false" customHeight="true" outlineLevel="0" collapsed="false">
      <c r="A1253" s="1" t="n">
        <v>1252</v>
      </c>
      <c r="B1253" s="2" t="s">
        <v>4131</v>
      </c>
      <c r="C1253" s="6" t="n">
        <v>45125</v>
      </c>
      <c r="D1253" s="1" t="n">
        <v>2023</v>
      </c>
      <c r="E1253" s="2" t="s">
        <v>4132</v>
      </c>
      <c r="F1253" s="6" t="n">
        <v>31087</v>
      </c>
      <c r="G1253" s="1" t="n">
        <v>1964</v>
      </c>
      <c r="H1253" s="2" t="s">
        <v>4133</v>
      </c>
      <c r="I1253" s="2" t="s">
        <v>1944</v>
      </c>
      <c r="J1253" s="2" t="s">
        <v>1757</v>
      </c>
      <c r="K1253" s="2" t="s">
        <v>1754</v>
      </c>
      <c r="L1253" s="2" t="s">
        <v>1750</v>
      </c>
      <c r="M1253" s="6" t="n">
        <v>44663</v>
      </c>
      <c r="N1253" s="2" t="s">
        <v>1890</v>
      </c>
      <c r="O1253" s="2" t="s">
        <v>1749</v>
      </c>
    </row>
    <row r="1254" customFormat="false" ht="18.7" hidden="false" customHeight="true" outlineLevel="0" collapsed="false">
      <c r="A1254" s="1" t="n">
        <v>1253</v>
      </c>
      <c r="B1254" s="2" t="s">
        <v>4134</v>
      </c>
      <c r="C1254" s="6" t="n">
        <v>45418</v>
      </c>
      <c r="D1254" s="1" t="n">
        <v>2024</v>
      </c>
      <c r="E1254" s="2" t="s">
        <v>4135</v>
      </c>
      <c r="F1254" s="6" t="n">
        <v>27827</v>
      </c>
      <c r="G1254" s="1" t="n">
        <v>1965</v>
      </c>
      <c r="H1254" s="2" t="s">
        <v>4136</v>
      </c>
      <c r="I1254" s="2" t="s">
        <v>927</v>
      </c>
      <c r="J1254" s="2" t="s">
        <v>1850</v>
      </c>
      <c r="K1254" s="2" t="s">
        <v>1778</v>
      </c>
      <c r="L1254" s="2" t="s">
        <v>1779</v>
      </c>
      <c r="M1254" s="6" t="n">
        <v>45408</v>
      </c>
      <c r="N1254" s="2" t="s">
        <v>1775</v>
      </c>
      <c r="P1254" s="2" t="s">
        <v>1776</v>
      </c>
      <c r="Q1254" s="2" t="s">
        <v>1783</v>
      </c>
      <c r="R1254" s="6" t="n">
        <v>45408</v>
      </c>
      <c r="S1254" s="2" t="s">
        <v>1784</v>
      </c>
    </row>
    <row r="1255" customFormat="false" ht="18.7" hidden="false" customHeight="true" outlineLevel="0" collapsed="false">
      <c r="A1255" s="1" t="n">
        <v>1254</v>
      </c>
      <c r="B1255" s="2" t="s">
        <v>4137</v>
      </c>
      <c r="C1255" s="6" t="n">
        <v>45188</v>
      </c>
      <c r="D1255" s="1" t="n">
        <v>2023</v>
      </c>
      <c r="E1255" s="2" t="s">
        <v>4138</v>
      </c>
      <c r="F1255" s="6" t="n">
        <v>18179</v>
      </c>
      <c r="G1255" s="1" t="n">
        <v>1968</v>
      </c>
      <c r="H1255" s="2" t="s">
        <v>4139</v>
      </c>
      <c r="I1255" s="2" t="s">
        <v>939</v>
      </c>
      <c r="J1255" s="2" t="s">
        <v>1746</v>
      </c>
      <c r="K1255" s="2" t="s">
        <v>1969</v>
      </c>
      <c r="L1255" s="2" t="s">
        <v>1970</v>
      </c>
      <c r="M1255" s="6" t="n">
        <v>45187</v>
      </c>
      <c r="O1255" s="2" t="s">
        <v>1749</v>
      </c>
    </row>
    <row r="1256" customFormat="false" ht="18.7" hidden="false" customHeight="true" outlineLevel="0" collapsed="false">
      <c r="A1256" s="1" t="n">
        <v>1255</v>
      </c>
      <c r="B1256" s="2" t="s">
        <v>4140</v>
      </c>
      <c r="C1256" s="6" t="n">
        <v>44896</v>
      </c>
      <c r="D1256" s="1" t="n">
        <v>2022</v>
      </c>
      <c r="E1256" s="2" t="s">
        <v>4141</v>
      </c>
      <c r="F1256" s="6" t="n">
        <v>38171</v>
      </c>
      <c r="G1256" s="1" t="n">
        <v>1970</v>
      </c>
      <c r="H1256" s="2" t="s">
        <v>4142</v>
      </c>
      <c r="I1256" s="2" t="s">
        <v>939</v>
      </c>
      <c r="J1256" s="2" t="s">
        <v>1850</v>
      </c>
      <c r="K1256" s="2" t="s">
        <v>1787</v>
      </c>
      <c r="L1256" s="2" t="s">
        <v>1788</v>
      </c>
      <c r="M1256" s="6" t="n">
        <v>44834</v>
      </c>
      <c r="N1256" s="2" t="s">
        <v>1775</v>
      </c>
      <c r="P1256" s="2" t="s">
        <v>2023</v>
      </c>
    </row>
    <row r="1257" customFormat="false" ht="18.7" hidden="false" customHeight="true" outlineLevel="0" collapsed="false">
      <c r="A1257" s="1" t="n">
        <v>1256</v>
      </c>
      <c r="B1257" s="2" t="s">
        <v>4143</v>
      </c>
      <c r="C1257" s="6" t="n">
        <v>45538</v>
      </c>
      <c r="D1257" s="1" t="n">
        <v>2024</v>
      </c>
      <c r="E1257" s="2" t="s">
        <v>4144</v>
      </c>
      <c r="F1257" s="6" t="n">
        <v>35359</v>
      </c>
      <c r="G1257" s="1" t="n">
        <v>1974</v>
      </c>
      <c r="H1257" s="2" t="s">
        <v>4145</v>
      </c>
      <c r="I1257" s="2" t="s">
        <v>939</v>
      </c>
      <c r="J1257" s="2" t="s">
        <v>1850</v>
      </c>
      <c r="K1257" s="2" t="s">
        <v>4146</v>
      </c>
      <c r="L1257" s="2" t="s">
        <v>4147</v>
      </c>
      <c r="M1257" s="6" t="n">
        <v>45489</v>
      </c>
      <c r="N1257" s="2" t="s">
        <v>1775</v>
      </c>
      <c r="P1257" s="2" t="s">
        <v>1797</v>
      </c>
    </row>
    <row r="1258" customFormat="false" ht="18.7" hidden="false" customHeight="true" outlineLevel="0" collapsed="false">
      <c r="A1258" s="1" t="n">
        <v>1257</v>
      </c>
      <c r="B1258" s="2" t="s">
        <v>4148</v>
      </c>
      <c r="C1258" s="6" t="n">
        <v>44714</v>
      </c>
      <c r="D1258" s="1" t="n">
        <v>2022</v>
      </c>
      <c r="E1258" s="2" t="s">
        <v>4149</v>
      </c>
      <c r="F1258" s="6" t="n">
        <v>35313</v>
      </c>
      <c r="G1258" s="1" t="n">
        <v>1976</v>
      </c>
      <c r="H1258" s="2" t="s">
        <v>4150</v>
      </c>
      <c r="I1258" s="2" t="s">
        <v>1957</v>
      </c>
      <c r="J1258" s="2" t="s">
        <v>1757</v>
      </c>
      <c r="K1258" s="2" t="s">
        <v>4151</v>
      </c>
      <c r="L1258" s="2" t="s">
        <v>4152</v>
      </c>
      <c r="M1258" s="6" t="n">
        <v>44568</v>
      </c>
      <c r="N1258" s="2" t="s">
        <v>1890</v>
      </c>
      <c r="O1258" s="2" t="s">
        <v>1749</v>
      </c>
    </row>
    <row r="1259" customFormat="false" ht="18.7" hidden="false" customHeight="true" outlineLevel="0" collapsed="false">
      <c r="A1259" s="1" t="n">
        <v>1258</v>
      </c>
      <c r="B1259" s="2" t="s">
        <v>4153</v>
      </c>
      <c r="C1259" s="6" t="n">
        <v>45212</v>
      </c>
      <c r="D1259" s="1" t="n">
        <v>2023</v>
      </c>
      <c r="E1259" s="2" t="s">
        <v>4154</v>
      </c>
      <c r="F1259" s="6" t="n">
        <v>30821</v>
      </c>
      <c r="G1259" s="1" t="n">
        <v>1977</v>
      </c>
      <c r="H1259" s="2" t="s">
        <v>4155</v>
      </c>
      <c r="I1259" s="2" t="s">
        <v>1781</v>
      </c>
      <c r="J1259" s="2" t="s">
        <v>1757</v>
      </c>
      <c r="K1259" s="2" t="s">
        <v>2487</v>
      </c>
      <c r="L1259" s="2" t="s">
        <v>2276</v>
      </c>
      <c r="M1259" s="6" t="n">
        <v>45210</v>
      </c>
      <c r="N1259" s="2" t="s">
        <v>1758</v>
      </c>
      <c r="O1259" s="2" t="s">
        <v>1749</v>
      </c>
      <c r="Q1259" s="2" t="s">
        <v>4156</v>
      </c>
      <c r="R1259" s="6" t="n">
        <v>45210</v>
      </c>
      <c r="S1259" s="2" t="s">
        <v>1749</v>
      </c>
      <c r="T1259" s="2" t="s">
        <v>1829</v>
      </c>
      <c r="U1259" s="6" t="n">
        <v>45210</v>
      </c>
      <c r="V1259" s="2" t="s">
        <v>1766</v>
      </c>
    </row>
    <row r="1260" customFormat="false" ht="18.7" hidden="false" customHeight="true" outlineLevel="0" collapsed="false">
      <c r="A1260" s="1" t="n">
        <v>1259</v>
      </c>
      <c r="B1260" s="2" t="s">
        <v>4157</v>
      </c>
      <c r="C1260" s="6" t="n">
        <v>45282</v>
      </c>
      <c r="D1260" s="1" t="n">
        <v>2023</v>
      </c>
      <c r="E1260" s="2" t="s">
        <v>4158</v>
      </c>
      <c r="F1260" s="6" t="n">
        <v>34700</v>
      </c>
      <c r="G1260" s="1" t="n">
        <v>1978</v>
      </c>
      <c r="H1260" s="2" t="s">
        <v>4159</v>
      </c>
      <c r="I1260" s="2" t="s">
        <v>1454</v>
      </c>
      <c r="J1260" s="2" t="s">
        <v>1757</v>
      </c>
      <c r="K1260" s="2" t="s">
        <v>4160</v>
      </c>
      <c r="L1260" s="2" t="s">
        <v>4161</v>
      </c>
      <c r="M1260" s="6" t="n">
        <v>45281</v>
      </c>
      <c r="N1260" s="2" t="s">
        <v>3096</v>
      </c>
      <c r="O1260" s="2" t="s">
        <v>1749</v>
      </c>
      <c r="Q1260" s="2" t="s">
        <v>4161</v>
      </c>
      <c r="R1260" s="6" t="n">
        <v>45273</v>
      </c>
      <c r="S1260" s="2" t="s">
        <v>1749</v>
      </c>
      <c r="T1260" s="2" t="s">
        <v>4161</v>
      </c>
      <c r="U1260" s="6" t="n">
        <v>45281</v>
      </c>
      <c r="W1260" s="2" t="s">
        <v>2882</v>
      </c>
      <c r="X1260" s="6" t="n">
        <v>45281</v>
      </c>
      <c r="Y1260" s="2" t="s">
        <v>1749</v>
      </c>
    </row>
    <row r="1261" customFormat="false" ht="18.7" hidden="false" customHeight="true" outlineLevel="0" collapsed="false">
      <c r="A1261" s="1" t="n">
        <v>1260</v>
      </c>
      <c r="B1261" s="2" t="s">
        <v>4162</v>
      </c>
      <c r="C1261" s="6" t="n">
        <v>44995</v>
      </c>
      <c r="D1261" s="1" t="n">
        <v>2023</v>
      </c>
      <c r="E1261" s="2" t="s">
        <v>4163</v>
      </c>
      <c r="F1261" s="6" t="n">
        <v>34960</v>
      </c>
      <c r="G1261" s="1" t="n">
        <v>1980</v>
      </c>
      <c r="H1261" s="2" t="s">
        <v>4164</v>
      </c>
      <c r="I1261" s="2" t="s">
        <v>979</v>
      </c>
      <c r="J1261" s="2" t="s">
        <v>1850</v>
      </c>
      <c r="K1261" s="2" t="s">
        <v>1979</v>
      </c>
      <c r="L1261" s="2" t="s">
        <v>1980</v>
      </c>
      <c r="M1261" s="6" t="n">
        <v>44994</v>
      </c>
      <c r="N1261" s="2" t="s">
        <v>1775</v>
      </c>
      <c r="P1261" s="2" t="s">
        <v>1776</v>
      </c>
    </row>
    <row r="1262" customFormat="false" ht="18.7" hidden="false" customHeight="true" outlineLevel="0" collapsed="false"/>
    <row r="1263" customFormat="false" ht="18.7" hidden="false" customHeight="true" outlineLevel="0" collapsed="false"/>
    <row r="1264" customFormat="false" ht="18.7" hidden="false" customHeight="true" outlineLevel="0" collapsed="false"/>
    <row r="1265" customFormat="false" ht="18.7" hidden="false" customHeight="true" outlineLevel="0" collapsed="false"/>
    <row r="1266" customFormat="false" ht="18.7" hidden="false" customHeight="true" outlineLevel="0" collapsed="false"/>
    <row r="1267" customFormat="false" ht="18.7" hidden="false" customHeight="true" outlineLevel="0" collapsed="false"/>
    <row r="1268" customFormat="false" ht="18.7" hidden="false" customHeight="true" outlineLevel="0" collapsed="false"/>
    <row r="1269" customFormat="false" ht="18.7" hidden="false" customHeight="true" outlineLevel="0" collapsed="false"/>
    <row r="1270" customFormat="false" ht="18.7" hidden="false" customHeight="true" outlineLevel="0" collapsed="false"/>
    <row r="1271" customFormat="false" ht="18.7" hidden="false" customHeight="true" outlineLevel="0" collapsed="false"/>
    <row r="1272" customFormat="false" ht="18.7" hidden="false" customHeight="true" outlineLevel="0" collapsed="false"/>
    <row r="1273" customFormat="false" ht="18.7" hidden="false" customHeight="true" outlineLevel="0" collapsed="false"/>
    <row r="1274" customFormat="false" ht="18.7" hidden="false" customHeight="true" outlineLevel="0" collapsed="false"/>
    <row r="1275" customFormat="false" ht="18.7" hidden="false" customHeight="true" outlineLevel="0" collapsed="false"/>
    <row r="1276" customFormat="false" ht="18.7" hidden="false" customHeight="true" outlineLevel="0" collapsed="false"/>
    <row r="1277" customFormat="false" ht="18.7" hidden="false" customHeight="true" outlineLevel="0" collapsed="false"/>
    <row r="1278" customFormat="false" ht="18.7" hidden="false" customHeight="true" outlineLevel="0" collapsed="false"/>
    <row r="1279" customFormat="false" ht="18.7" hidden="false" customHeight="true" outlineLevel="0" collapsed="false"/>
    <row r="1280" customFormat="false" ht="18.7" hidden="false" customHeight="true" outlineLevel="0" collapsed="false"/>
    <row r="1281" customFormat="false" ht="18.7" hidden="false" customHeight="true" outlineLevel="0" collapsed="false"/>
    <row r="1282" customFormat="false" ht="18.7" hidden="false" customHeight="true" outlineLevel="0" collapsed="false"/>
    <row r="1283" customFormat="false" ht="18.7" hidden="false" customHeight="true" outlineLevel="0" collapsed="false"/>
    <row r="1284" customFormat="false" ht="18.7" hidden="false" customHeight="true" outlineLevel="0" collapsed="false"/>
    <row r="1285" customFormat="false" ht="18.7" hidden="false" customHeight="true" outlineLevel="0" collapsed="false"/>
    <row r="1286" customFormat="false" ht="18.7" hidden="false" customHeight="true" outlineLevel="0" collapsed="false"/>
    <row r="1287" customFormat="false" ht="18.7" hidden="false" customHeight="true" outlineLevel="0" collapsed="false"/>
    <row r="1288" customFormat="false" ht="18.7" hidden="false" customHeight="true" outlineLevel="0" collapsed="false"/>
    <row r="1289" customFormat="false" ht="18.7" hidden="false" customHeight="true" outlineLevel="0" collapsed="false"/>
    <row r="1290" customFormat="false" ht="18.7" hidden="false" customHeight="true" outlineLevel="0" collapsed="false"/>
    <row r="1291" customFormat="false" ht="18.7" hidden="false" customHeight="true" outlineLevel="0" collapsed="false"/>
    <row r="1292" customFormat="false" ht="18.7" hidden="false" customHeight="true" outlineLevel="0" collapsed="false"/>
    <row r="1293" customFormat="false" ht="18.7" hidden="false" customHeight="true" outlineLevel="0" collapsed="false"/>
    <row r="1294" customFormat="false" ht="18.7" hidden="false" customHeight="true" outlineLevel="0" collapsed="false"/>
    <row r="1295" customFormat="false" ht="18.7" hidden="false" customHeight="true" outlineLevel="0" collapsed="false"/>
    <row r="1296" customFormat="false" ht="18.7" hidden="false" customHeight="true" outlineLevel="0" collapsed="false"/>
    <row r="1297" customFormat="false" ht="18.7" hidden="false" customHeight="true" outlineLevel="0" collapsed="false"/>
    <row r="1298" customFormat="false" ht="18.7" hidden="false" customHeight="true" outlineLevel="0" collapsed="false"/>
    <row r="1299" customFormat="false" ht="18.7" hidden="false" customHeight="true" outlineLevel="0" collapsed="false"/>
    <row r="1300" customFormat="false" ht="18.7" hidden="false" customHeight="true" outlineLevel="0" collapsed="false"/>
    <row r="1301" customFormat="false" ht="18.7" hidden="false" customHeight="true" outlineLevel="0" collapsed="false"/>
    <row r="1302" customFormat="false" ht="18.7" hidden="false" customHeight="true" outlineLevel="0" collapsed="false"/>
    <row r="1303" customFormat="false" ht="18.7" hidden="false" customHeight="true" outlineLevel="0" collapsed="false"/>
    <row r="1304" customFormat="false" ht="18.7" hidden="false" customHeight="true" outlineLevel="0" collapsed="false"/>
    <row r="1305" customFormat="false" ht="18.7" hidden="false" customHeight="true" outlineLevel="0" collapsed="false"/>
    <row r="1306" customFormat="false" ht="18.7" hidden="false" customHeight="true" outlineLevel="0" collapsed="false"/>
    <row r="1307" customFormat="false" ht="18.7" hidden="false" customHeight="true" outlineLevel="0" collapsed="false"/>
    <row r="1308" customFormat="false" ht="18.7" hidden="false" customHeight="true" outlineLevel="0" collapsed="false"/>
    <row r="1309" customFormat="false" ht="18.7" hidden="false" customHeight="true" outlineLevel="0" collapsed="false"/>
    <row r="1310" customFormat="false" ht="18.7" hidden="false" customHeight="true" outlineLevel="0" collapsed="false"/>
    <row r="1311" customFormat="false" ht="18.7" hidden="false" customHeight="true" outlineLevel="0" collapsed="false"/>
    <row r="1312" customFormat="false" ht="18.7" hidden="false" customHeight="true" outlineLevel="0" collapsed="false"/>
    <row r="1313" customFormat="false" ht="18.7" hidden="false" customHeight="true" outlineLevel="0" collapsed="false"/>
    <row r="1314" customFormat="false" ht="18.7" hidden="false" customHeight="true" outlineLevel="0" collapsed="false"/>
    <row r="1315" customFormat="false" ht="18.7" hidden="false" customHeight="true" outlineLevel="0" collapsed="false"/>
    <row r="1316" customFormat="false" ht="18.7" hidden="false" customHeight="true" outlineLevel="0" collapsed="false"/>
    <row r="1317" customFormat="false" ht="18.7" hidden="false" customHeight="true" outlineLevel="0" collapsed="false"/>
    <row r="1318" customFormat="false" ht="18.7" hidden="false" customHeight="true" outlineLevel="0" collapsed="false"/>
    <row r="1319" customFormat="false" ht="18.7" hidden="false" customHeight="true" outlineLevel="0" collapsed="false"/>
    <row r="1320" customFormat="false" ht="18.7" hidden="false" customHeight="true" outlineLevel="0" collapsed="false"/>
    <row r="1321" customFormat="false" ht="18.7" hidden="false" customHeight="true" outlineLevel="0" collapsed="false"/>
    <row r="1322" customFormat="false" ht="18.7" hidden="false" customHeight="true" outlineLevel="0" collapsed="false"/>
    <row r="1323" customFormat="false" ht="18.7" hidden="false" customHeight="true" outlineLevel="0" collapsed="false"/>
    <row r="1324" customFormat="false" ht="18.7" hidden="false" customHeight="true" outlineLevel="0" collapsed="false"/>
    <row r="1325" customFormat="false" ht="18.7" hidden="false" customHeight="true" outlineLevel="0" collapsed="false"/>
    <row r="1326" customFormat="false" ht="18.7" hidden="false" customHeight="true" outlineLevel="0" collapsed="false"/>
    <row r="1327" customFormat="false" ht="18.7" hidden="false" customHeight="true" outlineLevel="0" collapsed="false"/>
    <row r="1328" customFormat="false" ht="18.7" hidden="false" customHeight="true" outlineLevel="0" collapsed="false"/>
    <row r="1329" customFormat="false" ht="18.7" hidden="false" customHeight="true" outlineLevel="0" collapsed="false"/>
    <row r="1330" customFormat="false" ht="18.7" hidden="false" customHeight="true" outlineLevel="0" collapsed="false"/>
    <row r="1331" customFormat="false" ht="18.7" hidden="false" customHeight="true" outlineLevel="0" collapsed="false"/>
    <row r="1332" customFormat="false" ht="18.7" hidden="false" customHeight="true" outlineLevel="0" collapsed="false"/>
    <row r="1333" customFormat="false" ht="18.7" hidden="false" customHeight="true" outlineLevel="0" collapsed="false"/>
    <row r="1334" customFormat="false" ht="18.7" hidden="false" customHeight="true" outlineLevel="0" collapsed="false"/>
    <row r="1335" customFormat="false" ht="18.7" hidden="false" customHeight="true" outlineLevel="0" collapsed="false"/>
    <row r="1336" customFormat="false" ht="18.7" hidden="false" customHeight="true" outlineLevel="0" collapsed="false"/>
    <row r="1337" customFormat="false" ht="18.7" hidden="false" customHeight="true" outlineLevel="0" collapsed="false"/>
    <row r="1338" customFormat="false" ht="18.7" hidden="false" customHeight="true" outlineLevel="0" collapsed="false"/>
    <row r="1339" customFormat="false" ht="18.7" hidden="false" customHeight="true" outlineLevel="0" collapsed="false"/>
    <row r="1340" customFormat="false" ht="18.7" hidden="false" customHeight="true" outlineLevel="0" collapsed="false"/>
    <row r="1341" customFormat="false" ht="18.7" hidden="false" customHeight="true" outlineLevel="0" collapsed="false"/>
    <row r="1342" customFormat="false" ht="18.7" hidden="false" customHeight="true" outlineLevel="0" collapsed="false"/>
    <row r="1343" customFormat="false" ht="18.7" hidden="false" customHeight="true" outlineLevel="0" collapsed="false"/>
    <row r="1344" customFormat="false" ht="18.7" hidden="false" customHeight="true" outlineLevel="0" collapsed="false"/>
    <row r="1345" customFormat="false" ht="18.7" hidden="false" customHeight="true" outlineLevel="0" collapsed="false"/>
    <row r="1346" customFormat="false" ht="18.7" hidden="false" customHeight="true" outlineLevel="0" collapsed="false"/>
    <row r="1347" customFormat="false" ht="18.7" hidden="false" customHeight="true" outlineLevel="0" collapsed="false"/>
    <row r="1348" customFormat="false" ht="18.7" hidden="false" customHeight="true" outlineLevel="0" collapsed="false"/>
    <row r="1349" customFormat="false" ht="18.7" hidden="false" customHeight="true" outlineLevel="0" collapsed="false"/>
    <row r="1350" customFormat="false" ht="18.7" hidden="false" customHeight="true" outlineLevel="0" collapsed="false"/>
    <row r="1351" customFormat="false" ht="18.7" hidden="false" customHeight="true" outlineLevel="0" collapsed="false"/>
    <row r="1352" customFormat="false" ht="18.7" hidden="false" customHeight="true" outlineLevel="0" collapsed="false"/>
    <row r="1353" customFormat="false" ht="18.7" hidden="false" customHeight="true" outlineLevel="0" collapsed="false"/>
    <row r="1354" customFormat="false" ht="18.7" hidden="false" customHeight="true" outlineLevel="0" collapsed="false"/>
    <row r="1355" customFormat="false" ht="18.7" hidden="false" customHeight="true" outlineLevel="0" collapsed="false"/>
    <row r="1356" customFormat="false" ht="18.7" hidden="false" customHeight="true" outlineLevel="0" collapsed="false"/>
    <row r="1357" customFormat="false" ht="18.7" hidden="false" customHeight="true" outlineLevel="0" collapsed="false"/>
    <row r="1358" customFormat="false" ht="18.7" hidden="false" customHeight="true" outlineLevel="0" collapsed="false"/>
    <row r="1359" customFormat="false" ht="18.7" hidden="false" customHeight="true" outlineLevel="0" collapsed="false"/>
    <row r="1360" customFormat="false" ht="18.7" hidden="false" customHeight="true" outlineLevel="0" collapsed="false"/>
    <row r="1361" customFormat="false" ht="18.7" hidden="false" customHeight="true" outlineLevel="0" collapsed="false"/>
    <row r="1362" customFormat="false" ht="18.7" hidden="false" customHeight="true" outlineLevel="0" collapsed="false"/>
    <row r="1363" customFormat="false" ht="18.7" hidden="false" customHeight="true" outlineLevel="0" collapsed="false"/>
    <row r="1364" customFormat="false" ht="18.7" hidden="false" customHeight="true" outlineLevel="0" collapsed="false"/>
    <row r="1365" customFormat="false" ht="18.7" hidden="false" customHeight="true" outlineLevel="0" collapsed="false"/>
    <row r="1366" customFormat="false" ht="18.7" hidden="false" customHeight="true" outlineLevel="0" collapsed="false"/>
    <row r="1367" customFormat="false" ht="18.7" hidden="false" customHeight="true" outlineLevel="0" collapsed="false"/>
    <row r="1368" customFormat="false" ht="18.7" hidden="false" customHeight="true" outlineLevel="0" collapsed="false"/>
    <row r="1369" customFormat="false" ht="18.7" hidden="false" customHeight="true" outlineLevel="0" collapsed="false"/>
    <row r="1370" customFormat="false" ht="18.7" hidden="false" customHeight="true" outlineLevel="0" collapsed="false"/>
    <row r="1371" customFormat="false" ht="18.7" hidden="false" customHeight="true" outlineLevel="0" collapsed="false"/>
    <row r="1372" customFormat="false" ht="18.7" hidden="false" customHeight="true" outlineLevel="0" collapsed="false"/>
    <row r="1373" customFormat="false" ht="18.7" hidden="false" customHeight="true" outlineLevel="0" collapsed="false"/>
    <row r="1374" customFormat="false" ht="18.7" hidden="false" customHeight="true" outlineLevel="0" collapsed="false"/>
    <row r="1375" customFormat="false" ht="18.7" hidden="false" customHeight="true" outlineLevel="0" collapsed="false"/>
    <row r="1376" customFormat="false" ht="18.7" hidden="false" customHeight="true" outlineLevel="0" collapsed="false"/>
    <row r="1377" customFormat="false" ht="18.7" hidden="false" customHeight="true" outlineLevel="0" collapsed="false"/>
    <row r="1378" customFormat="false" ht="18.7" hidden="false" customHeight="true" outlineLevel="0" collapsed="false"/>
    <row r="1379" customFormat="false" ht="18.7" hidden="false" customHeight="true" outlineLevel="0" collapsed="false"/>
    <row r="1380" customFormat="false" ht="18.7" hidden="false" customHeight="true" outlineLevel="0" collapsed="false"/>
    <row r="1381" customFormat="false" ht="18.7" hidden="false" customHeight="true" outlineLevel="0" collapsed="false"/>
    <row r="1382" customFormat="false" ht="18.7" hidden="false" customHeight="true" outlineLevel="0" collapsed="false"/>
    <row r="1383" customFormat="false" ht="18.7" hidden="false" customHeight="true" outlineLevel="0" collapsed="false"/>
    <row r="1384" customFormat="false" ht="18.7" hidden="false" customHeight="true" outlineLevel="0" collapsed="false"/>
    <row r="1385" customFormat="false" ht="18.7" hidden="false" customHeight="true" outlineLevel="0" collapsed="false"/>
    <row r="1386" customFormat="false" ht="18.7" hidden="false" customHeight="true" outlineLevel="0" collapsed="false"/>
    <row r="1387" customFormat="false" ht="18.7" hidden="false" customHeight="true" outlineLevel="0" collapsed="false"/>
    <row r="1388" customFormat="false" ht="18.7" hidden="false" customHeight="true" outlineLevel="0" collapsed="false"/>
    <row r="1389" customFormat="false" ht="18.7" hidden="false" customHeight="true" outlineLevel="0" collapsed="false"/>
    <row r="1390" customFormat="false" ht="18.7" hidden="false" customHeight="true" outlineLevel="0" collapsed="false"/>
    <row r="1391" customFormat="false" ht="18.7" hidden="false" customHeight="true" outlineLevel="0" collapsed="false"/>
    <row r="1392" customFormat="false" ht="18.7" hidden="false" customHeight="true" outlineLevel="0" collapsed="false"/>
    <row r="1393" customFormat="false" ht="18.7" hidden="false" customHeight="true" outlineLevel="0" collapsed="false"/>
    <row r="1394" customFormat="false" ht="18.7" hidden="false" customHeight="true" outlineLevel="0" collapsed="false"/>
    <row r="1395" customFormat="false" ht="18.7" hidden="false" customHeight="true" outlineLevel="0" collapsed="false"/>
    <row r="1396" customFormat="false" ht="18.7" hidden="false" customHeight="true" outlineLevel="0" collapsed="false"/>
    <row r="1397" customFormat="false" ht="18.7" hidden="false" customHeight="true" outlineLevel="0" collapsed="false"/>
    <row r="1398" customFormat="false" ht="18.7" hidden="false" customHeight="true" outlineLevel="0" collapsed="false"/>
    <row r="1399" customFormat="false" ht="18.7" hidden="false" customHeight="true" outlineLevel="0" collapsed="false"/>
    <row r="1400" customFormat="false" ht="18.7" hidden="false" customHeight="true" outlineLevel="0" collapsed="false"/>
    <row r="1401" customFormat="false" ht="18.7" hidden="false" customHeight="true" outlineLevel="0" collapsed="false"/>
    <row r="1402" customFormat="false" ht="18.7" hidden="false" customHeight="true" outlineLevel="0" collapsed="false"/>
    <row r="1403" customFormat="false" ht="18.7" hidden="false" customHeight="true" outlineLevel="0" collapsed="false"/>
    <row r="1404" customFormat="false" ht="18.7" hidden="false" customHeight="true" outlineLevel="0" collapsed="false"/>
    <row r="1405" customFormat="false" ht="18.7" hidden="false" customHeight="true" outlineLevel="0" collapsed="false"/>
    <row r="1406" customFormat="false" ht="18.7" hidden="false" customHeight="true" outlineLevel="0" collapsed="false"/>
    <row r="1407" customFormat="false" ht="18.7" hidden="false" customHeight="true" outlineLevel="0" collapsed="false"/>
    <row r="1408" customFormat="false" ht="18.7" hidden="false" customHeight="true" outlineLevel="0" collapsed="false"/>
    <row r="1409" customFormat="false" ht="18.7" hidden="false" customHeight="true" outlineLevel="0" collapsed="false"/>
    <row r="1410" customFormat="false" ht="18.7" hidden="false" customHeight="true" outlineLevel="0" collapsed="false"/>
    <row r="1411" customFormat="false" ht="18.7" hidden="false" customHeight="true" outlineLevel="0" collapsed="false"/>
    <row r="1412" customFormat="false" ht="18.7" hidden="false" customHeight="true" outlineLevel="0" collapsed="false"/>
    <row r="1413" customFormat="false" ht="18.7" hidden="false" customHeight="true" outlineLevel="0" collapsed="false"/>
    <row r="1414" customFormat="false" ht="18.7" hidden="false" customHeight="true" outlineLevel="0" collapsed="false"/>
    <row r="1415" customFormat="false" ht="18.7" hidden="false" customHeight="true" outlineLevel="0" collapsed="false"/>
    <row r="1416" customFormat="false" ht="18.7" hidden="false" customHeight="true" outlineLevel="0" collapsed="false"/>
    <row r="1417" customFormat="false" ht="18.7" hidden="false" customHeight="true" outlineLevel="0" collapsed="false"/>
    <row r="1418" customFormat="false" ht="18.7" hidden="false" customHeight="true" outlineLevel="0" collapsed="false"/>
    <row r="1419" customFormat="false" ht="18.7" hidden="false" customHeight="true" outlineLevel="0" collapsed="false"/>
    <row r="1420" customFormat="false" ht="18.7" hidden="false" customHeight="true" outlineLevel="0" collapsed="false"/>
    <row r="1421" customFormat="false" ht="18.7" hidden="false" customHeight="true" outlineLevel="0" collapsed="false"/>
    <row r="1422" customFormat="false" ht="18.7" hidden="false" customHeight="true" outlineLevel="0" collapsed="false"/>
    <row r="1423" customFormat="false" ht="18.7" hidden="false" customHeight="true" outlineLevel="0" collapsed="false"/>
    <row r="1424" customFormat="false" ht="18.7" hidden="false" customHeight="true" outlineLevel="0" collapsed="false"/>
    <row r="1425" customFormat="false" ht="18.7" hidden="false" customHeight="true" outlineLevel="0" collapsed="false"/>
    <row r="1426" customFormat="false" ht="18.7" hidden="false" customHeight="true" outlineLevel="0" collapsed="false"/>
    <row r="1427" customFormat="false" ht="18.7" hidden="false" customHeight="true" outlineLevel="0" collapsed="false"/>
    <row r="1428" customFormat="false" ht="18.7" hidden="false" customHeight="true" outlineLevel="0" collapsed="false"/>
    <row r="1429" customFormat="false" ht="18.7" hidden="false" customHeight="true" outlineLevel="0" collapsed="false"/>
    <row r="1430" customFormat="false" ht="18.7" hidden="false" customHeight="true" outlineLevel="0" collapsed="false"/>
    <row r="1431" customFormat="false" ht="18.7" hidden="false" customHeight="true" outlineLevel="0" collapsed="false"/>
    <row r="1432" customFormat="false" ht="18.7" hidden="false" customHeight="true" outlineLevel="0" collapsed="false"/>
    <row r="1433" customFormat="false" ht="18.7" hidden="false" customHeight="true" outlineLevel="0" collapsed="false"/>
    <row r="1434" customFormat="false" ht="18.7" hidden="false" customHeight="true" outlineLevel="0" collapsed="false"/>
    <row r="1435" customFormat="false" ht="18.7" hidden="false" customHeight="true" outlineLevel="0" collapsed="false"/>
    <row r="1436" customFormat="false" ht="18.7" hidden="false" customHeight="true" outlineLevel="0" collapsed="false"/>
    <row r="1437" customFormat="false" ht="18.7" hidden="false" customHeight="true" outlineLevel="0" collapsed="false"/>
    <row r="1438" customFormat="false" ht="18.7" hidden="false" customHeight="true" outlineLevel="0" collapsed="false"/>
    <row r="1439" customFormat="false" ht="18.7" hidden="false" customHeight="true" outlineLevel="0" collapsed="false"/>
    <row r="1440" customFormat="false" ht="18.7" hidden="false" customHeight="true" outlineLevel="0" collapsed="false"/>
    <row r="1441" customFormat="false" ht="18.7" hidden="false" customHeight="true" outlineLevel="0" collapsed="false"/>
    <row r="1442" customFormat="false" ht="18.7" hidden="false" customHeight="true" outlineLevel="0" collapsed="false"/>
    <row r="1443" customFormat="false" ht="18.7" hidden="false" customHeight="true" outlineLevel="0" collapsed="false"/>
    <row r="1444" customFormat="false" ht="18.7" hidden="false" customHeight="true" outlineLevel="0" collapsed="false"/>
    <row r="1445" customFormat="false" ht="18.7" hidden="false" customHeight="true" outlineLevel="0" collapsed="false"/>
    <row r="1446" customFormat="false" ht="18.7" hidden="false" customHeight="true" outlineLevel="0" collapsed="false"/>
    <row r="1447" customFormat="false" ht="18.7" hidden="false" customHeight="true" outlineLevel="0" collapsed="false"/>
    <row r="1448" customFormat="false" ht="18.7" hidden="false" customHeight="true" outlineLevel="0" collapsed="false"/>
    <row r="1449" customFormat="false" ht="18.7" hidden="false" customHeight="true" outlineLevel="0" collapsed="false"/>
    <row r="1450" customFormat="false" ht="18.7" hidden="false" customHeight="true" outlineLevel="0" collapsed="false"/>
    <row r="1451" customFormat="false" ht="18.7" hidden="false" customHeight="true" outlineLevel="0" collapsed="false"/>
    <row r="1452" customFormat="false" ht="18.7" hidden="false" customHeight="true" outlineLevel="0" collapsed="false"/>
    <row r="1453" customFormat="false" ht="18.7" hidden="false" customHeight="true" outlineLevel="0" collapsed="false"/>
    <row r="1454" customFormat="false" ht="18.7" hidden="false" customHeight="true" outlineLevel="0" collapsed="false"/>
    <row r="1455" customFormat="false" ht="18.7" hidden="false" customHeight="true" outlineLevel="0" collapsed="false"/>
    <row r="1456" customFormat="false" ht="18.7" hidden="false" customHeight="true" outlineLevel="0" collapsed="false"/>
    <row r="1457" customFormat="false" ht="18.7" hidden="false" customHeight="true" outlineLevel="0" collapsed="false"/>
    <row r="1458" customFormat="false" ht="18.7" hidden="false" customHeight="true" outlineLevel="0" collapsed="false"/>
    <row r="1459" customFormat="false" ht="18.7" hidden="false" customHeight="true" outlineLevel="0" collapsed="false"/>
    <row r="1460" customFormat="false" ht="18.7" hidden="false" customHeight="true" outlineLevel="0" collapsed="false"/>
    <row r="1461" customFormat="false" ht="18.7" hidden="false" customHeight="true" outlineLevel="0" collapsed="false"/>
    <row r="1462" customFormat="false" ht="18.7" hidden="false" customHeight="true" outlineLevel="0" collapsed="false"/>
    <row r="1463" customFormat="false" ht="18.7" hidden="false" customHeight="true" outlineLevel="0" collapsed="false"/>
    <row r="1464" customFormat="false" ht="18.7" hidden="false" customHeight="true" outlineLevel="0" collapsed="false"/>
    <row r="1465" customFormat="false" ht="18.7" hidden="false" customHeight="true" outlineLevel="0" collapsed="false"/>
    <row r="1466" customFormat="false" ht="18.7" hidden="false" customHeight="true" outlineLevel="0" collapsed="false"/>
    <row r="1467" customFormat="false" ht="18.7" hidden="false" customHeight="true" outlineLevel="0" collapsed="false"/>
    <row r="1468" customFormat="false" ht="18.7" hidden="false" customHeight="true" outlineLevel="0" collapsed="false"/>
    <row r="1469" customFormat="false" ht="18.7" hidden="false" customHeight="true" outlineLevel="0" collapsed="false"/>
    <row r="1470" customFormat="false" ht="18.7" hidden="false" customHeight="true" outlineLevel="0" collapsed="false"/>
    <row r="1471" customFormat="false" ht="18.7" hidden="false" customHeight="true" outlineLevel="0" collapsed="false"/>
    <row r="1472" customFormat="false" ht="18.7" hidden="false" customHeight="true" outlineLevel="0" collapsed="false"/>
    <row r="1473" customFormat="false" ht="18.7" hidden="false" customHeight="true" outlineLevel="0" collapsed="false"/>
    <row r="1474" customFormat="false" ht="18.7" hidden="false" customHeight="true" outlineLevel="0" collapsed="false"/>
    <row r="1475" customFormat="false" ht="18.7" hidden="false" customHeight="true" outlineLevel="0" collapsed="false"/>
    <row r="1476" customFormat="false" ht="18.7" hidden="false" customHeight="true" outlineLevel="0" collapsed="false"/>
    <row r="1477" customFormat="false" ht="18.7" hidden="false" customHeight="true" outlineLevel="0" collapsed="false"/>
    <row r="1478" customFormat="false" ht="18.7" hidden="false" customHeight="true" outlineLevel="0" collapsed="false"/>
    <row r="1479" customFormat="false" ht="18.7" hidden="false" customHeight="true" outlineLevel="0" collapsed="false"/>
    <row r="1480" customFormat="false" ht="18.7" hidden="false" customHeight="true" outlineLevel="0" collapsed="false"/>
    <row r="1481" customFormat="false" ht="18.7" hidden="false" customHeight="true" outlineLevel="0" collapsed="false"/>
    <row r="1482" customFormat="false" ht="18.7" hidden="false" customHeight="true" outlineLevel="0" collapsed="false"/>
    <row r="1483" customFormat="false" ht="18.7" hidden="false" customHeight="true" outlineLevel="0" collapsed="false"/>
    <row r="1484" customFormat="false" ht="18.7" hidden="false" customHeight="true" outlineLevel="0" collapsed="false"/>
    <row r="1485" customFormat="false" ht="18.7" hidden="false" customHeight="true" outlineLevel="0" collapsed="false"/>
    <row r="1486" customFormat="false" ht="18.7" hidden="false" customHeight="true" outlineLevel="0" collapsed="false"/>
    <row r="1487" customFormat="false" ht="18.7" hidden="false" customHeight="true" outlineLevel="0" collapsed="false"/>
    <row r="1488" customFormat="false" ht="18.7" hidden="false" customHeight="true" outlineLevel="0" collapsed="false"/>
    <row r="1489" customFormat="false" ht="18.7" hidden="false" customHeight="true" outlineLevel="0" collapsed="false"/>
    <row r="1490" customFormat="false" ht="18.7" hidden="false" customHeight="true" outlineLevel="0" collapsed="false"/>
    <row r="1491" customFormat="false" ht="18.7" hidden="false" customHeight="true" outlineLevel="0" collapsed="false"/>
    <row r="1492" customFormat="false" ht="18.7" hidden="false" customHeight="true" outlineLevel="0" collapsed="false"/>
    <row r="1493" customFormat="false" ht="18.7" hidden="false" customHeight="true" outlineLevel="0" collapsed="false"/>
    <row r="1494" customFormat="false" ht="18.7" hidden="false" customHeight="true" outlineLevel="0" collapsed="false"/>
    <row r="1495" customFormat="false" ht="18.7" hidden="false" customHeight="true" outlineLevel="0" collapsed="false"/>
    <row r="1496" customFormat="false" ht="18.7" hidden="false" customHeight="true" outlineLevel="0" collapsed="false"/>
    <row r="1497" customFormat="false" ht="18.7" hidden="false" customHeight="true" outlineLevel="0" collapsed="false"/>
    <row r="1498" customFormat="false" ht="18.7" hidden="false" customHeight="true" outlineLevel="0" collapsed="false"/>
    <row r="1499" customFormat="false" ht="18.7" hidden="false" customHeight="true" outlineLevel="0" collapsed="false"/>
    <row r="1500" customFormat="false" ht="18.7" hidden="false" customHeight="true" outlineLevel="0" collapsed="false"/>
    <row r="1501" customFormat="false" ht="18.7" hidden="false" customHeight="true" outlineLevel="0" collapsed="false"/>
    <row r="1502" customFormat="false" ht="18.7" hidden="false" customHeight="true" outlineLevel="0" collapsed="false"/>
    <row r="1503" customFormat="false" ht="18.7" hidden="false" customHeight="true" outlineLevel="0" collapsed="false"/>
    <row r="1504" customFormat="false" ht="18.7" hidden="false" customHeight="true" outlineLevel="0" collapsed="false"/>
    <row r="1505" customFormat="false" ht="18.7" hidden="false" customHeight="true" outlineLevel="0" collapsed="false"/>
    <row r="1506" customFormat="false" ht="18.7" hidden="false" customHeight="true" outlineLevel="0" collapsed="false"/>
    <row r="1507" customFormat="false" ht="18.7" hidden="false" customHeight="true" outlineLevel="0" collapsed="false"/>
    <row r="1508" customFormat="false" ht="18.7" hidden="false" customHeight="true" outlineLevel="0" collapsed="false"/>
    <row r="1509" customFormat="false" ht="18.7" hidden="false" customHeight="true" outlineLevel="0" collapsed="false"/>
    <row r="1510" customFormat="false" ht="18.7" hidden="false" customHeight="true" outlineLevel="0" collapsed="false"/>
    <row r="1511" customFormat="false" ht="18.7" hidden="false" customHeight="true" outlineLevel="0" collapsed="false"/>
    <row r="1512" customFormat="false" ht="18.7" hidden="false" customHeight="true" outlineLevel="0" collapsed="false"/>
    <row r="1513" customFormat="false" ht="18.7" hidden="false" customHeight="true" outlineLevel="0" collapsed="false"/>
    <row r="1514" customFormat="false" ht="18.7" hidden="false" customHeight="true" outlineLevel="0" collapsed="false"/>
    <row r="1515" customFormat="false" ht="18.7" hidden="false" customHeight="true" outlineLevel="0" collapsed="false"/>
    <row r="1516" customFormat="false" ht="18.7" hidden="false" customHeight="true" outlineLevel="0" collapsed="false"/>
    <row r="1517" customFormat="false" ht="18.7" hidden="false" customHeight="true" outlineLevel="0" collapsed="false"/>
    <row r="1518" customFormat="false" ht="18.7" hidden="false" customHeight="true" outlineLevel="0" collapsed="false"/>
    <row r="1519" customFormat="false" ht="18.7" hidden="false" customHeight="true" outlineLevel="0" collapsed="false"/>
    <row r="1520" customFormat="false" ht="18.7" hidden="false" customHeight="true" outlineLevel="0" collapsed="false"/>
    <row r="1521" customFormat="false" ht="18.7" hidden="false" customHeight="true" outlineLevel="0" collapsed="false"/>
    <row r="1522" customFormat="false" ht="18.7" hidden="false" customHeight="true" outlineLevel="0" collapsed="false"/>
    <row r="1523" customFormat="false" ht="18.7" hidden="false" customHeight="true" outlineLevel="0" collapsed="false"/>
    <row r="1524" customFormat="false" ht="18.7" hidden="false" customHeight="true" outlineLevel="0" collapsed="false"/>
    <row r="1525" customFormat="false" ht="18.7" hidden="false" customHeight="true" outlineLevel="0" collapsed="false"/>
    <row r="1526" customFormat="false" ht="18.7" hidden="false" customHeight="true" outlineLevel="0" collapsed="false"/>
    <row r="1527" customFormat="false" ht="18.7" hidden="false" customHeight="true" outlineLevel="0" collapsed="false"/>
    <row r="1528" customFormat="false" ht="18.7" hidden="false" customHeight="true" outlineLevel="0" collapsed="false"/>
    <row r="1529" customFormat="false" ht="18.7" hidden="false" customHeight="true" outlineLevel="0" collapsed="false"/>
    <row r="1530" customFormat="false" ht="18.7" hidden="false" customHeight="true" outlineLevel="0" collapsed="false"/>
    <row r="1531" customFormat="false" ht="18.7" hidden="false" customHeight="true" outlineLevel="0" collapsed="false"/>
    <row r="1532" customFormat="false" ht="18.7" hidden="false" customHeight="true" outlineLevel="0" collapsed="false"/>
    <row r="1533" customFormat="false" ht="18.7" hidden="false" customHeight="true" outlineLevel="0" collapsed="false"/>
    <row r="1534" customFormat="false" ht="18.7" hidden="false" customHeight="true" outlineLevel="0" collapsed="false"/>
    <row r="1535" customFormat="false" ht="18.7" hidden="false" customHeight="true" outlineLevel="0" collapsed="false"/>
    <row r="1536" customFormat="false" ht="18.7" hidden="false" customHeight="true" outlineLevel="0" collapsed="false"/>
    <row r="1537" customFormat="false" ht="18.7" hidden="false" customHeight="true" outlineLevel="0" collapsed="false"/>
    <row r="1538" customFormat="false" ht="18.7" hidden="false" customHeight="true" outlineLevel="0" collapsed="false"/>
    <row r="1539" customFormat="false" ht="18.7" hidden="false" customHeight="true" outlineLevel="0" collapsed="false"/>
    <row r="1540" customFormat="false" ht="18.7" hidden="false" customHeight="true" outlineLevel="0" collapsed="false"/>
    <row r="1541" customFormat="false" ht="18.7" hidden="false" customHeight="true" outlineLevel="0" collapsed="false"/>
    <row r="1542" customFormat="false" ht="18.7" hidden="false" customHeight="true" outlineLevel="0" collapsed="false"/>
    <row r="1543" customFormat="false" ht="18.7" hidden="false" customHeight="true" outlineLevel="0" collapsed="false"/>
    <row r="1544" customFormat="false" ht="18.7" hidden="false" customHeight="true" outlineLevel="0" collapsed="false"/>
    <row r="1545" customFormat="false" ht="18.7" hidden="false" customHeight="true" outlineLevel="0" collapsed="false"/>
    <row r="1546" customFormat="false" ht="18.7" hidden="false" customHeight="true" outlineLevel="0" collapsed="false"/>
    <row r="1547" customFormat="false" ht="18.7" hidden="false" customHeight="true" outlineLevel="0" collapsed="false"/>
    <row r="1548" customFormat="false" ht="18.7" hidden="false" customHeight="true" outlineLevel="0" collapsed="false"/>
    <row r="1549" customFormat="false" ht="18.7" hidden="false" customHeight="true" outlineLevel="0" collapsed="false"/>
    <row r="1550" customFormat="false" ht="18.7" hidden="false" customHeight="true" outlineLevel="0" collapsed="false"/>
    <row r="1551" customFormat="false" ht="18.7" hidden="false" customHeight="true" outlineLevel="0" collapsed="false"/>
    <row r="1552" customFormat="false" ht="18.7" hidden="false" customHeight="true" outlineLevel="0" collapsed="false"/>
    <row r="1553" customFormat="false" ht="18.7" hidden="false" customHeight="true" outlineLevel="0" collapsed="false"/>
    <row r="1554" customFormat="false" ht="18.7" hidden="false" customHeight="true" outlineLevel="0" collapsed="false"/>
    <row r="1555" customFormat="false" ht="18.7" hidden="false" customHeight="true" outlineLevel="0" collapsed="false"/>
    <row r="1556" customFormat="false" ht="18.7" hidden="false" customHeight="true" outlineLevel="0" collapsed="false"/>
    <row r="1557" customFormat="false" ht="18.7" hidden="false" customHeight="true" outlineLevel="0" collapsed="false"/>
    <row r="1558" customFormat="false" ht="18.7" hidden="false" customHeight="true" outlineLevel="0" collapsed="false"/>
    <row r="1559" customFormat="false" ht="18.7" hidden="false" customHeight="true" outlineLevel="0" collapsed="false"/>
    <row r="1560" customFormat="false" ht="18.7" hidden="false" customHeight="true" outlineLevel="0" collapsed="false"/>
    <row r="1561" customFormat="false" ht="18.7" hidden="false" customHeight="true" outlineLevel="0" collapsed="false"/>
    <row r="1562" customFormat="false" ht="18.7" hidden="false" customHeight="true" outlineLevel="0" collapsed="false"/>
    <row r="1563" customFormat="false" ht="18.7" hidden="false" customHeight="true" outlineLevel="0" collapsed="false"/>
    <row r="1564" customFormat="false" ht="18.7" hidden="false" customHeight="true" outlineLevel="0" collapsed="false"/>
    <row r="1565" customFormat="false" ht="18.7" hidden="false" customHeight="true" outlineLevel="0" collapsed="false"/>
    <row r="1566" customFormat="false" ht="18.7" hidden="false" customHeight="true" outlineLevel="0" collapsed="false"/>
    <row r="1567" customFormat="false" ht="18.7" hidden="false" customHeight="true" outlineLevel="0" collapsed="false"/>
    <row r="1568" customFormat="false" ht="18.7" hidden="false" customHeight="true" outlineLevel="0" collapsed="false"/>
    <row r="1569" customFormat="false" ht="18.7" hidden="false" customHeight="true" outlineLevel="0" collapsed="false"/>
    <row r="1570" customFormat="false" ht="18.7" hidden="false" customHeight="true" outlineLevel="0" collapsed="false"/>
    <row r="1571" customFormat="false" ht="18.7" hidden="false" customHeight="true" outlineLevel="0" collapsed="false"/>
    <row r="1572" customFormat="false" ht="18.7" hidden="false" customHeight="true" outlineLevel="0" collapsed="false"/>
    <row r="1573" customFormat="false" ht="18.7" hidden="false" customHeight="true" outlineLevel="0" collapsed="false"/>
    <row r="1574" customFormat="false" ht="18.7" hidden="false" customHeight="true" outlineLevel="0" collapsed="false"/>
    <row r="1575" customFormat="false" ht="18.7" hidden="false" customHeight="true" outlineLevel="0" collapsed="false"/>
    <row r="1576" customFormat="false" ht="18.7" hidden="false" customHeight="true" outlineLevel="0" collapsed="false"/>
    <row r="1577" customFormat="false" ht="18.7" hidden="false" customHeight="true" outlineLevel="0" collapsed="false"/>
    <row r="1578" customFormat="false" ht="18.7" hidden="false" customHeight="true" outlineLevel="0" collapsed="false"/>
    <row r="1579" customFormat="false" ht="18.7" hidden="false" customHeight="true" outlineLevel="0" collapsed="false"/>
    <row r="1580" customFormat="false" ht="18.7" hidden="false" customHeight="true" outlineLevel="0" collapsed="false"/>
    <row r="1581" customFormat="false" ht="18.7" hidden="false" customHeight="true" outlineLevel="0" collapsed="false"/>
    <row r="1582" customFormat="false" ht="18.7" hidden="false" customHeight="true" outlineLevel="0" collapsed="false"/>
    <row r="1583" customFormat="false" ht="18.7" hidden="false" customHeight="true" outlineLevel="0" collapsed="false"/>
    <row r="1584" customFormat="false" ht="18.7" hidden="false" customHeight="true" outlineLevel="0" collapsed="false"/>
    <row r="1585" customFormat="false" ht="18.7" hidden="false" customHeight="true" outlineLevel="0" collapsed="false"/>
    <row r="1586" customFormat="false" ht="18.7" hidden="false" customHeight="true" outlineLevel="0" collapsed="false"/>
    <row r="1587" customFormat="false" ht="18.7" hidden="false" customHeight="true" outlineLevel="0" collapsed="false"/>
    <row r="1588" customFormat="false" ht="18.7" hidden="false" customHeight="true" outlineLevel="0" collapsed="false"/>
    <row r="1589" customFormat="false" ht="18.7" hidden="false" customHeight="true" outlineLevel="0" collapsed="false"/>
    <row r="1590" customFormat="false" ht="18.7" hidden="false" customHeight="true" outlineLevel="0" collapsed="false"/>
    <row r="1591" customFormat="false" ht="18.7" hidden="false" customHeight="true" outlineLevel="0" collapsed="false"/>
    <row r="1592" customFormat="false" ht="18.7" hidden="false" customHeight="true" outlineLevel="0" collapsed="false"/>
    <row r="1593" customFormat="false" ht="18.7" hidden="false" customHeight="true" outlineLevel="0" collapsed="false"/>
    <row r="1594" customFormat="false" ht="18.7" hidden="false" customHeight="true" outlineLevel="0" collapsed="false"/>
    <row r="1595" customFormat="false" ht="18.7" hidden="false" customHeight="true" outlineLevel="0" collapsed="false"/>
    <row r="1596" customFormat="false" ht="18.7" hidden="false" customHeight="true" outlineLevel="0" collapsed="false"/>
    <row r="1597" customFormat="false" ht="18.7" hidden="false" customHeight="true" outlineLevel="0" collapsed="false"/>
    <row r="1598" customFormat="false" ht="18.7" hidden="false" customHeight="true" outlineLevel="0" collapsed="false"/>
    <row r="1599" customFormat="false" ht="18.7" hidden="false" customHeight="true" outlineLevel="0" collapsed="false"/>
    <row r="1600" customFormat="false" ht="18.7" hidden="false" customHeight="true" outlineLevel="0" collapsed="false"/>
    <row r="1601" customFormat="false" ht="18.7" hidden="false" customHeight="true" outlineLevel="0" collapsed="false"/>
    <row r="1602" customFormat="false" ht="18.7" hidden="false" customHeight="true" outlineLevel="0" collapsed="false"/>
    <row r="1603" customFormat="false" ht="18.7" hidden="false" customHeight="true" outlineLevel="0" collapsed="false"/>
    <row r="1604" customFormat="false" ht="18.7" hidden="false" customHeight="true" outlineLevel="0" collapsed="false"/>
    <row r="1605" customFormat="false" ht="18.7" hidden="false" customHeight="true" outlineLevel="0" collapsed="false"/>
    <row r="1606" customFormat="false" ht="18.7" hidden="false" customHeight="true" outlineLevel="0" collapsed="false"/>
    <row r="1607" customFormat="false" ht="18.7" hidden="false" customHeight="true" outlineLevel="0" collapsed="false"/>
    <row r="1608" customFormat="false" ht="18.7" hidden="false" customHeight="true" outlineLevel="0" collapsed="false"/>
    <row r="1609" customFormat="false" ht="18.7" hidden="false" customHeight="true" outlineLevel="0" collapsed="false"/>
    <row r="1610" customFormat="false" ht="18.7" hidden="false" customHeight="true" outlineLevel="0" collapsed="false"/>
    <row r="1611" customFormat="false" ht="18.7" hidden="false" customHeight="true" outlineLevel="0" collapsed="false"/>
    <row r="1612" customFormat="false" ht="18.7" hidden="false" customHeight="true" outlineLevel="0" collapsed="false"/>
    <row r="1613" customFormat="false" ht="18.7" hidden="false" customHeight="true" outlineLevel="0" collapsed="false"/>
    <row r="1614" customFormat="false" ht="18.7" hidden="false" customHeight="true" outlineLevel="0" collapsed="false"/>
    <row r="1615" customFormat="false" ht="18.7" hidden="false" customHeight="true" outlineLevel="0" collapsed="false"/>
    <row r="1616" customFormat="false" ht="18.7" hidden="false" customHeight="true" outlineLevel="0" collapsed="false"/>
    <row r="1617" customFormat="false" ht="18.7" hidden="false" customHeight="true" outlineLevel="0" collapsed="false"/>
    <row r="1618" customFormat="false" ht="18.7" hidden="false" customHeight="true" outlineLevel="0" collapsed="false"/>
    <row r="1619" customFormat="false" ht="18.7" hidden="false" customHeight="true" outlineLevel="0" collapsed="false"/>
    <row r="1620" customFormat="false" ht="18.7" hidden="false" customHeight="true" outlineLevel="0" collapsed="false"/>
    <row r="1621" customFormat="false" ht="18.7" hidden="false" customHeight="true" outlineLevel="0" collapsed="false"/>
    <row r="1622" customFormat="false" ht="18.7" hidden="false" customHeight="true" outlineLevel="0" collapsed="false"/>
    <row r="1623" customFormat="false" ht="18.7" hidden="false" customHeight="true" outlineLevel="0" collapsed="false"/>
    <row r="1624" customFormat="false" ht="18.7" hidden="false" customHeight="true" outlineLevel="0" collapsed="false"/>
    <row r="1625" customFormat="false" ht="18.7" hidden="false" customHeight="true" outlineLevel="0" collapsed="false"/>
    <row r="1626" customFormat="false" ht="18.7" hidden="false" customHeight="true" outlineLevel="0" collapsed="false"/>
    <row r="1627" customFormat="false" ht="18.7" hidden="false" customHeight="true" outlineLevel="0" collapsed="false"/>
    <row r="1628" customFormat="false" ht="18.7" hidden="false" customHeight="true" outlineLevel="0" collapsed="false"/>
    <row r="1629" customFormat="false" ht="18.7" hidden="false" customHeight="true" outlineLevel="0" collapsed="false"/>
    <row r="1630" customFormat="false" ht="18.7" hidden="false" customHeight="true" outlineLevel="0" collapsed="false"/>
    <row r="1631" customFormat="false" ht="18.7" hidden="false" customHeight="true" outlineLevel="0" collapsed="false"/>
    <row r="1632" customFormat="false" ht="18.7" hidden="false" customHeight="true" outlineLevel="0" collapsed="false"/>
    <row r="1633" customFormat="false" ht="18.7" hidden="false" customHeight="true" outlineLevel="0" collapsed="false"/>
    <row r="1634" customFormat="false" ht="18.7" hidden="false" customHeight="true" outlineLevel="0" collapsed="false"/>
    <row r="1635" customFormat="false" ht="18.7" hidden="false" customHeight="true" outlineLevel="0" collapsed="false"/>
    <row r="1636" customFormat="false" ht="18.7" hidden="false" customHeight="true" outlineLevel="0" collapsed="false"/>
    <row r="1637" customFormat="false" ht="18.7" hidden="false" customHeight="true" outlineLevel="0" collapsed="false"/>
    <row r="1638" customFormat="false" ht="18.7" hidden="false" customHeight="true" outlineLevel="0" collapsed="false"/>
    <row r="1639" customFormat="false" ht="18.7" hidden="false" customHeight="true" outlineLevel="0" collapsed="false"/>
    <row r="1640" customFormat="false" ht="18.7" hidden="false" customHeight="true" outlineLevel="0" collapsed="false"/>
    <row r="1641" customFormat="false" ht="18.7" hidden="false" customHeight="true" outlineLevel="0" collapsed="false"/>
    <row r="1642" customFormat="false" ht="18.7" hidden="false" customHeight="true" outlineLevel="0" collapsed="false"/>
    <row r="1643" customFormat="false" ht="18.7" hidden="false" customHeight="true" outlineLevel="0" collapsed="false"/>
    <row r="1644" customFormat="false" ht="18.7" hidden="false" customHeight="true" outlineLevel="0" collapsed="false"/>
    <row r="1645" customFormat="false" ht="18.7" hidden="false" customHeight="true" outlineLevel="0" collapsed="false"/>
    <row r="1646" customFormat="false" ht="18.7" hidden="false" customHeight="true" outlineLevel="0" collapsed="false"/>
    <row r="1647" customFormat="false" ht="18.7" hidden="false" customHeight="true" outlineLevel="0" collapsed="false"/>
    <row r="1648" customFormat="false" ht="18.7" hidden="false" customHeight="true" outlineLevel="0" collapsed="false"/>
    <row r="1649" customFormat="false" ht="18.7" hidden="false" customHeight="true" outlineLevel="0" collapsed="false"/>
    <row r="1650" customFormat="false" ht="18.7" hidden="false" customHeight="true" outlineLevel="0" collapsed="false"/>
    <row r="1651" customFormat="false" ht="18.7" hidden="false" customHeight="true" outlineLevel="0" collapsed="false"/>
    <row r="1652" customFormat="false" ht="18.7" hidden="false" customHeight="true" outlineLevel="0" collapsed="false"/>
    <row r="1653" customFormat="false" ht="18.7" hidden="false" customHeight="true" outlineLevel="0" collapsed="false"/>
    <row r="1654" customFormat="false" ht="18.7" hidden="false" customHeight="true" outlineLevel="0" collapsed="false"/>
    <row r="1655" customFormat="false" ht="18.7" hidden="false" customHeight="true" outlineLevel="0" collapsed="false"/>
    <row r="1656" customFormat="false" ht="18.7" hidden="false" customHeight="true" outlineLevel="0" collapsed="false"/>
    <row r="1657" customFormat="false" ht="18.7" hidden="false" customHeight="true" outlineLevel="0" collapsed="false"/>
    <row r="1658" customFormat="false" ht="18.7" hidden="false" customHeight="true" outlineLevel="0" collapsed="false"/>
    <row r="1659" customFormat="false" ht="18.7" hidden="false" customHeight="true" outlineLevel="0" collapsed="false"/>
    <row r="1660" customFormat="false" ht="18.7" hidden="false" customHeight="true" outlineLevel="0" collapsed="false"/>
    <row r="1661" customFormat="false" ht="18.7" hidden="false" customHeight="true" outlineLevel="0" collapsed="false"/>
    <row r="1662" customFormat="false" ht="18.7" hidden="false" customHeight="true" outlineLevel="0" collapsed="false"/>
    <row r="1663" customFormat="false" ht="18.7" hidden="false" customHeight="true" outlineLevel="0" collapsed="false"/>
    <row r="1664" customFormat="false" ht="18.7" hidden="false" customHeight="true" outlineLevel="0" collapsed="false"/>
    <row r="1665" customFormat="false" ht="18.7" hidden="false" customHeight="true" outlineLevel="0" collapsed="false"/>
    <row r="1666" customFormat="false" ht="18.7" hidden="false" customHeight="true" outlineLevel="0" collapsed="false"/>
    <row r="1667" customFormat="false" ht="18.7" hidden="false" customHeight="true" outlineLevel="0" collapsed="false"/>
    <row r="1668" customFormat="false" ht="18.7" hidden="false" customHeight="true" outlineLevel="0" collapsed="false"/>
    <row r="1669" customFormat="false" ht="18.7" hidden="false" customHeight="true" outlineLevel="0" collapsed="false"/>
    <row r="1670" customFormat="false" ht="18.7" hidden="false" customHeight="true" outlineLevel="0" collapsed="false"/>
    <row r="1671" customFormat="false" ht="18.7" hidden="false" customHeight="true" outlineLevel="0" collapsed="false"/>
    <row r="1672" customFormat="false" ht="18.7" hidden="false" customHeight="true" outlineLevel="0" collapsed="false"/>
    <row r="1673" customFormat="false" ht="18.7" hidden="false" customHeight="true" outlineLevel="0" collapsed="false"/>
    <row r="1674" customFormat="false" ht="18.7" hidden="false" customHeight="true" outlineLevel="0" collapsed="false"/>
    <row r="1675" customFormat="false" ht="18.7" hidden="false" customHeight="true" outlineLevel="0" collapsed="false"/>
    <row r="1676" customFormat="false" ht="18.7" hidden="false" customHeight="true" outlineLevel="0" collapsed="false"/>
    <row r="1677" customFormat="false" ht="18.7" hidden="false" customHeight="true" outlineLevel="0" collapsed="false"/>
    <row r="1678" customFormat="false" ht="18.7" hidden="false" customHeight="true" outlineLevel="0" collapsed="false"/>
    <row r="1679" customFormat="false" ht="18.7" hidden="false" customHeight="true" outlineLevel="0" collapsed="false"/>
    <row r="1680" customFormat="false" ht="18.7" hidden="false" customHeight="true" outlineLevel="0" collapsed="false"/>
    <row r="1681" customFormat="false" ht="18.7" hidden="false" customHeight="true" outlineLevel="0" collapsed="false"/>
    <row r="1682" customFormat="false" ht="18.7" hidden="false" customHeight="true" outlineLevel="0" collapsed="false"/>
    <row r="1683" customFormat="false" ht="18.7" hidden="false" customHeight="true" outlineLevel="0" collapsed="false"/>
    <row r="1684" customFormat="false" ht="18.7" hidden="false" customHeight="true" outlineLevel="0" collapsed="false"/>
    <row r="1685" customFormat="false" ht="18.7" hidden="false" customHeight="true" outlineLevel="0" collapsed="false"/>
    <row r="1686" customFormat="false" ht="18.7" hidden="false" customHeight="true" outlineLevel="0" collapsed="false"/>
    <row r="1687" customFormat="false" ht="18.7" hidden="false" customHeight="true" outlineLevel="0" collapsed="false"/>
    <row r="1688" customFormat="false" ht="18.7" hidden="false" customHeight="true" outlineLevel="0" collapsed="false"/>
    <row r="1689" customFormat="false" ht="18.7" hidden="false" customHeight="true" outlineLevel="0" collapsed="false"/>
    <row r="1690" customFormat="false" ht="18.7" hidden="false" customHeight="true" outlineLevel="0" collapsed="false"/>
    <row r="1691" customFormat="false" ht="18.7" hidden="false" customHeight="true" outlineLevel="0" collapsed="false"/>
    <row r="1692" customFormat="false" ht="18.7" hidden="false" customHeight="true" outlineLevel="0" collapsed="false"/>
    <row r="1693" customFormat="false" ht="18.7" hidden="false" customHeight="true" outlineLevel="0" collapsed="false"/>
    <row r="1694" customFormat="false" ht="18.7" hidden="false" customHeight="true" outlineLevel="0" collapsed="false"/>
    <row r="1695" customFormat="false" ht="18.7" hidden="false" customHeight="true" outlineLevel="0" collapsed="false"/>
    <row r="1696" customFormat="false" ht="18.7" hidden="false" customHeight="true" outlineLevel="0" collapsed="false"/>
    <row r="1697" customFormat="false" ht="18.7" hidden="false" customHeight="true" outlineLevel="0" collapsed="false"/>
    <row r="1698" customFormat="false" ht="18.7" hidden="false" customHeight="true" outlineLevel="0" collapsed="false"/>
    <row r="1699" customFormat="false" ht="18.7" hidden="false" customHeight="true" outlineLevel="0" collapsed="false"/>
    <row r="1700" customFormat="false" ht="18.7" hidden="false" customHeight="true" outlineLevel="0" collapsed="false"/>
    <row r="1701" customFormat="false" ht="18.7" hidden="false" customHeight="true" outlineLevel="0" collapsed="false"/>
    <row r="1702" customFormat="false" ht="18.7" hidden="false" customHeight="true" outlineLevel="0" collapsed="false"/>
    <row r="1703" customFormat="false" ht="18.7" hidden="false" customHeight="true" outlineLevel="0" collapsed="false"/>
    <row r="1704" customFormat="false" ht="18.7" hidden="false" customHeight="true" outlineLevel="0" collapsed="false"/>
    <row r="1705" customFormat="false" ht="18.7" hidden="false" customHeight="true" outlineLevel="0" collapsed="false"/>
    <row r="1706" customFormat="false" ht="18.7" hidden="false" customHeight="true" outlineLevel="0" collapsed="false"/>
    <row r="1707" customFormat="false" ht="18.7" hidden="false" customHeight="true" outlineLevel="0" collapsed="false"/>
    <row r="1708" customFormat="false" ht="18.7" hidden="false" customHeight="true" outlineLevel="0" collapsed="false"/>
    <row r="1709" customFormat="false" ht="18.7" hidden="false" customHeight="true" outlineLevel="0" collapsed="false"/>
    <row r="1710" customFormat="false" ht="18.7" hidden="false" customHeight="true" outlineLevel="0" collapsed="false"/>
    <row r="1711" customFormat="false" ht="18.7" hidden="false" customHeight="true" outlineLevel="0" collapsed="false"/>
    <row r="1712" customFormat="false" ht="18.7" hidden="false" customHeight="true" outlineLevel="0" collapsed="false"/>
    <row r="1713" customFormat="false" ht="18.7" hidden="false" customHeight="true" outlineLevel="0" collapsed="false"/>
    <row r="1714" customFormat="false" ht="18.7" hidden="false" customHeight="true" outlineLevel="0" collapsed="false"/>
    <row r="1715" customFormat="false" ht="18.7" hidden="false" customHeight="true" outlineLevel="0" collapsed="false"/>
    <row r="1716" customFormat="false" ht="18.7" hidden="false" customHeight="true" outlineLevel="0" collapsed="false"/>
    <row r="1717" customFormat="false" ht="18.7" hidden="false" customHeight="true" outlineLevel="0" collapsed="false"/>
    <row r="1718" customFormat="false" ht="18.7" hidden="false" customHeight="true" outlineLevel="0" collapsed="false"/>
    <row r="1719" customFormat="false" ht="18.7" hidden="false" customHeight="true" outlineLevel="0" collapsed="false"/>
    <row r="1720" customFormat="false" ht="18.7" hidden="false" customHeight="true" outlineLevel="0" collapsed="false"/>
    <row r="1721" customFormat="false" ht="18.7" hidden="false" customHeight="true" outlineLevel="0" collapsed="false"/>
    <row r="1722" customFormat="false" ht="18.7" hidden="false" customHeight="true" outlineLevel="0" collapsed="false"/>
    <row r="1723" customFormat="false" ht="18.7" hidden="false" customHeight="true" outlineLevel="0" collapsed="false"/>
    <row r="1724" customFormat="false" ht="18.7" hidden="false" customHeight="true" outlineLevel="0" collapsed="false"/>
    <row r="1725" customFormat="false" ht="18.7" hidden="false" customHeight="true" outlineLevel="0" collapsed="false"/>
    <row r="1726" customFormat="false" ht="18.7" hidden="false" customHeight="true" outlineLevel="0" collapsed="false"/>
    <row r="1727" customFormat="false" ht="18.7" hidden="false" customHeight="true" outlineLevel="0" collapsed="false"/>
    <row r="1728" customFormat="false" ht="18.7" hidden="false" customHeight="true" outlineLevel="0" collapsed="false"/>
    <row r="1729" customFormat="false" ht="18.7" hidden="false" customHeight="true" outlineLevel="0" collapsed="false"/>
    <row r="1730" customFormat="false" ht="18.7" hidden="false" customHeight="true" outlineLevel="0" collapsed="false"/>
    <row r="1731" customFormat="false" ht="18.7" hidden="false" customHeight="true" outlineLevel="0" collapsed="false"/>
    <row r="1732" customFormat="false" ht="18.7" hidden="false" customHeight="true" outlineLevel="0" collapsed="false"/>
    <row r="1733" customFormat="false" ht="18.7" hidden="false" customHeight="true" outlineLevel="0" collapsed="false"/>
    <row r="1734" customFormat="false" ht="18.7" hidden="false" customHeight="true" outlineLevel="0" collapsed="false"/>
    <row r="1735" customFormat="false" ht="18.7" hidden="false" customHeight="true" outlineLevel="0" collapsed="false"/>
    <row r="1736" customFormat="false" ht="18.7" hidden="false" customHeight="true" outlineLevel="0" collapsed="false"/>
    <row r="1737" customFormat="false" ht="18.7" hidden="false" customHeight="true" outlineLevel="0" collapsed="false"/>
    <row r="1738" customFormat="false" ht="18.7" hidden="false" customHeight="true" outlineLevel="0" collapsed="false"/>
    <row r="1739" customFormat="false" ht="18.7" hidden="false" customHeight="true" outlineLevel="0" collapsed="false"/>
    <row r="1740" customFormat="false" ht="18.7" hidden="false" customHeight="true" outlineLevel="0" collapsed="false"/>
    <row r="1741" customFormat="false" ht="18.7" hidden="false" customHeight="true" outlineLevel="0" collapsed="false"/>
    <row r="1742" customFormat="false" ht="18.7" hidden="false" customHeight="true" outlineLevel="0" collapsed="false"/>
    <row r="1743" customFormat="false" ht="18.7" hidden="false" customHeight="true" outlineLevel="0" collapsed="false"/>
    <row r="1744" customFormat="false" ht="18.7" hidden="false" customHeight="true" outlineLevel="0" collapsed="false"/>
    <row r="1745" customFormat="false" ht="18.7" hidden="false" customHeight="true" outlineLevel="0" collapsed="false"/>
    <row r="1746" customFormat="false" ht="18.7" hidden="false" customHeight="true" outlineLevel="0" collapsed="false"/>
    <row r="1747" customFormat="false" ht="18.7" hidden="false" customHeight="true" outlineLevel="0" collapsed="false"/>
    <row r="1748" customFormat="false" ht="18.7" hidden="false" customHeight="true" outlineLevel="0" collapsed="false"/>
    <row r="1749" customFormat="false" ht="18.7" hidden="false" customHeight="true" outlineLevel="0" collapsed="false"/>
    <row r="1750" customFormat="false" ht="18.7" hidden="false" customHeight="true" outlineLevel="0" collapsed="false"/>
    <row r="1751" customFormat="false" ht="18.7" hidden="false" customHeight="true" outlineLevel="0" collapsed="false"/>
    <row r="1752" customFormat="false" ht="18.7" hidden="false" customHeight="true" outlineLevel="0" collapsed="false"/>
    <row r="1753" customFormat="false" ht="18.7" hidden="false" customHeight="true" outlineLevel="0" collapsed="false"/>
    <row r="1754" customFormat="false" ht="18.7" hidden="false" customHeight="true" outlineLevel="0" collapsed="false"/>
    <row r="1755" customFormat="false" ht="18.7" hidden="false" customHeight="true" outlineLevel="0" collapsed="false"/>
    <row r="1756" customFormat="false" ht="18.7" hidden="false" customHeight="true" outlineLevel="0" collapsed="false"/>
    <row r="1757" customFormat="false" ht="18.7" hidden="false" customHeight="true" outlineLevel="0" collapsed="false"/>
    <row r="1758" customFormat="false" ht="18.7" hidden="false" customHeight="true" outlineLevel="0" collapsed="false"/>
    <row r="1759" customFormat="false" ht="18.7" hidden="false" customHeight="true" outlineLevel="0" collapsed="false"/>
    <row r="1760" customFormat="false" ht="18.7" hidden="false" customHeight="true" outlineLevel="0" collapsed="false"/>
    <row r="1761" customFormat="false" ht="18.7" hidden="false" customHeight="true" outlineLevel="0" collapsed="false"/>
    <row r="1762" customFormat="false" ht="18.7" hidden="false" customHeight="true" outlineLevel="0" collapsed="false"/>
    <row r="1763" customFormat="false" ht="18.7" hidden="false" customHeight="true" outlineLevel="0" collapsed="false"/>
    <row r="1764" customFormat="false" ht="18.7" hidden="false" customHeight="true" outlineLevel="0" collapsed="false"/>
    <row r="1765" customFormat="false" ht="18.7" hidden="false" customHeight="true" outlineLevel="0" collapsed="false"/>
    <row r="1766" customFormat="false" ht="18.7" hidden="false" customHeight="true" outlineLevel="0" collapsed="false"/>
    <row r="1767" customFormat="false" ht="18.7" hidden="false" customHeight="true" outlineLevel="0" collapsed="false"/>
    <row r="1768" customFormat="false" ht="18.7" hidden="false" customHeight="true" outlineLevel="0" collapsed="false"/>
    <row r="1769" customFormat="false" ht="18.7" hidden="false" customHeight="true" outlineLevel="0" collapsed="false"/>
    <row r="1770" customFormat="false" ht="18.7" hidden="false" customHeight="true" outlineLevel="0" collapsed="false"/>
    <row r="1771" customFormat="false" ht="18.7" hidden="false" customHeight="true" outlineLevel="0" collapsed="false"/>
    <row r="1772" customFormat="false" ht="18.7" hidden="false" customHeight="true" outlineLevel="0" collapsed="false"/>
    <row r="1773" customFormat="false" ht="18.7" hidden="false" customHeight="true" outlineLevel="0" collapsed="false"/>
    <row r="1774" customFormat="false" ht="18.7" hidden="false" customHeight="true" outlineLevel="0" collapsed="false"/>
    <row r="1775" customFormat="false" ht="18.7" hidden="false" customHeight="true" outlineLevel="0" collapsed="false"/>
    <row r="1776" customFormat="false" ht="18.7" hidden="false" customHeight="true" outlineLevel="0" collapsed="false"/>
    <row r="1777" customFormat="false" ht="18.7" hidden="false" customHeight="true" outlineLevel="0" collapsed="false"/>
    <row r="1778" customFormat="false" ht="18.7" hidden="false" customHeight="true" outlineLevel="0" collapsed="false"/>
    <row r="1779" customFormat="false" ht="18.7" hidden="false" customHeight="true" outlineLevel="0" collapsed="false"/>
    <row r="1780" customFormat="false" ht="18.7" hidden="false" customHeight="true" outlineLevel="0" collapsed="false"/>
    <row r="1781" customFormat="false" ht="18.7" hidden="false" customHeight="true" outlineLevel="0" collapsed="false"/>
    <row r="1782" customFormat="false" ht="18.7" hidden="false" customHeight="true" outlineLevel="0" collapsed="false"/>
    <row r="1783" customFormat="false" ht="18.7" hidden="false" customHeight="true" outlineLevel="0" collapsed="false"/>
    <row r="1784" customFormat="false" ht="18.7" hidden="false" customHeight="true" outlineLevel="0" collapsed="false"/>
    <row r="1785" customFormat="false" ht="18.7" hidden="false" customHeight="true" outlineLevel="0" collapsed="false"/>
    <row r="1786" customFormat="false" ht="18.7" hidden="false" customHeight="true" outlineLevel="0" collapsed="false"/>
    <row r="1787" customFormat="false" ht="18.7" hidden="false" customHeight="true" outlineLevel="0" collapsed="false"/>
    <row r="1788" customFormat="false" ht="18.7" hidden="false" customHeight="true" outlineLevel="0" collapsed="false"/>
    <row r="1789" customFormat="false" ht="18.7" hidden="false" customHeight="true" outlineLevel="0" collapsed="false"/>
    <row r="1790" customFormat="false" ht="18.7" hidden="false" customHeight="true" outlineLevel="0" collapsed="false"/>
    <row r="1791" customFormat="false" ht="18.7" hidden="false" customHeight="true" outlineLevel="0" collapsed="false"/>
    <row r="1792" customFormat="false" ht="18.7" hidden="false" customHeight="true" outlineLevel="0" collapsed="false"/>
    <row r="1793" customFormat="false" ht="18.7" hidden="false" customHeight="true" outlineLevel="0" collapsed="false"/>
    <row r="1794" customFormat="false" ht="18.7" hidden="false" customHeight="true" outlineLevel="0" collapsed="false"/>
    <row r="1795" customFormat="false" ht="18.7" hidden="false" customHeight="true" outlineLevel="0" collapsed="false"/>
    <row r="1796" customFormat="false" ht="18.7" hidden="false" customHeight="true" outlineLevel="0" collapsed="false"/>
    <row r="1797" customFormat="false" ht="18.7" hidden="false" customHeight="true" outlineLevel="0" collapsed="false"/>
    <row r="1798" customFormat="false" ht="18.7" hidden="false" customHeight="true" outlineLevel="0" collapsed="false"/>
    <row r="1799" customFormat="false" ht="18.7" hidden="false" customHeight="true" outlineLevel="0" collapsed="false"/>
    <row r="1800" customFormat="false" ht="18.7" hidden="false" customHeight="true" outlineLevel="0" collapsed="false"/>
    <row r="1801" customFormat="false" ht="18.7" hidden="false" customHeight="true" outlineLevel="0" collapsed="false"/>
    <row r="1802" customFormat="false" ht="18.7" hidden="false" customHeight="true" outlineLevel="0" collapsed="false"/>
    <row r="1803" customFormat="false" ht="18.7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2025-12-21T22:39:01Z</dcterms:created>
  <dc:creator/>
  <dc:description/>
  <dc:language>en-US</dc:language>
  <cp:lastModifiedBy/>
  <dcterms:modified xsi:type="dcterms:W3CDTF">2026-01-17T08:00:36Z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