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OCKET_set_b_authenticate_maste" sheetId="1" state="visible" r:id="rId2"/>
    <sheet name="DOCKET_set_b_authenticate_ots" sheetId="2" state="visible" r:id="rId3"/>
    <sheet name="DOCKET_set_b_authenticate_rt_da" sheetId="3" state="visible" r:id="rId4"/>
    <sheet name="DOCKET_set_b_authenticate_rt_ot" sheetId="4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<sst xmlns="http://schemas.openxmlformats.org/spreadsheetml/2006/main" count="11500" uniqueCount="1299">
  <si>
    <t xml:space="preserve">base_filename</t>
  </si>
  <si>
    <t xml:space="preserve">data_file_exists</t>
  </si>
  <si>
    <t xml:space="preserve">data_file_size_bytes</t>
  </si>
  <si>
    <t xml:space="preserve">data_file_modify_date</t>
  </si>
  <si>
    <t xml:space="preserve">data_file_create_date</t>
  </si>
  <si>
    <t xml:space="preserve">data_file_sha256</t>
  </si>
  <si>
    <t xml:space="preserve">ots_original_filename</t>
  </si>
  <si>
    <t xml:space="preserve">ots_original_sha256</t>
  </si>
  <si>
    <t xml:space="preserve">ots_upgraded_filename</t>
  </si>
  <si>
    <t xml:space="preserve">ots_upgraded_sha256</t>
  </si>
  <si>
    <t xml:space="preserve">ots_receipt_status</t>
  </si>
  <si>
    <t xml:space="preserve">ots_info_file_sha256</t>
  </si>
  <si>
    <t xml:space="preserve">ots_info_file_sha256_matches_data</t>
  </si>
  <si>
    <t xml:space="preserve">ots_block_height</t>
  </si>
  <si>
    <t xml:space="preserve">ots_block_hash</t>
  </si>
  <si>
    <t xml:space="preserve">ots_earliest_onchain_mtp_ct</t>
  </si>
  <si>
    <t xml:space="preserve">ots_block_header_time_ct</t>
  </si>
  <si>
    <t xml:space="preserve">ots_latest_onchain_upper_ct</t>
  </si>
  <si>
    <t xml:space="preserve">rt_data_bundle_filename</t>
  </si>
  <si>
    <t xml:space="preserve">rt_data_midp_utc</t>
  </si>
  <si>
    <t xml:space="preserve">rt_data_mint_utc</t>
  </si>
  <si>
    <t xml:space="preserve">rt_data_maxt_utc</t>
  </si>
  <si>
    <t xml:space="preserve">rt_data_radius_us</t>
  </si>
  <si>
    <t xml:space="preserve">rt_data_bind_sha256_hex</t>
  </si>
  <si>
    <t xml:space="preserve">rt_data_bind_matches_file_sha256</t>
  </si>
  <si>
    <t xml:space="preserve">rt_data_bind_source</t>
  </si>
  <si>
    <t xml:space="preserve">rt_data_nonce_match</t>
  </si>
  <si>
    <t xml:space="preserve">rt_data_merkle_ok</t>
  </si>
  <si>
    <t xml:space="preserve">rt_data_cert_sig_ok</t>
  </si>
  <si>
    <t xml:space="preserve">rt_data_srep_sig_ok</t>
  </si>
  <si>
    <t xml:space="preserve">rt_data_window_ok</t>
  </si>
  <si>
    <t xml:space="preserve">rt_data_all_ok</t>
  </si>
  <si>
    <t xml:space="preserve">rt_ots_bundle_filename</t>
  </si>
  <si>
    <t xml:space="preserve">rt_ots_midp_utc</t>
  </si>
  <si>
    <t xml:space="preserve">rt_ots_mint_utc</t>
  </si>
  <si>
    <t xml:space="preserve">rt_ots_maxt_utc</t>
  </si>
  <si>
    <t xml:space="preserve">rt_ots_radius_us</t>
  </si>
  <si>
    <t xml:space="preserve">rt_ots_bind_sha256_hex</t>
  </si>
  <si>
    <t xml:space="preserve">rt_ots_bind_matches_ots_sha256</t>
  </si>
  <si>
    <t xml:space="preserve">rt_ots_bind_source</t>
  </si>
  <si>
    <t xml:space="preserve">rt_ots_nonce_match</t>
  </si>
  <si>
    <t xml:space="preserve">rt_ots_merkle_ok</t>
  </si>
  <si>
    <t xml:space="preserve">rt_ots_cert_sig_ok</t>
  </si>
  <si>
    <t xml:space="preserve">rt_ots_srep_sig_ok</t>
  </si>
  <si>
    <t xml:space="preserve">rt_ots_window_ok</t>
  </si>
  <si>
    <t xml:space="preserve">rt_ots_all_ok</t>
  </si>
  <si>
    <t xml:space="preserve">yes</t>
  </si>
  <si>
    <t xml:space="preserve">2025:11:19 05:36:02 CST</t>
  </si>
  <si>
    <t xml:space="preserve">2025:11:19 05:35:57 CST</t>
  </si>
  <si>
    <t xml:space="preserve">addc96eb7be74cf42ca81d6bfe84df21b6214a5367bfac1b55e86b91946f77e5</t>
  </si>
  <si>
    <t xml:space="preserve">9b3805e49529c0c6dd454b2b210c32835d64102e3c57254153feaedb80439ca0</t>
  </si>
  <si>
    <t xml:space="preserve">e57140d227add825002e81a4a58a9d5ed422abcc91e60db0ceaaca7472d48002</t>
  </si>
  <si>
    <t xml:space="preserve">anchored</t>
  </si>
  <si>
    <t xml:space="preserve">00000000000000000001153cd99843b97a68849474c9a13d5ab42c0c5f3b9ffd</t>
  </si>
  <si>
    <t xml:space="preserve">2025-11-19 04:52:23 CST</t>
  </si>
  <si>
    <t xml:space="preserve">2025-11-19 05:52:25 CST</t>
  </si>
  <si>
    <t xml:space="preserve">2025-11-19 07:52:25 CST</t>
  </si>
  <si>
    <t xml:space="preserve">2025-11-19T11:36:03.914000+00:00</t>
  </si>
  <si>
    <t xml:space="preserve">2025-11-19T08:50:47.446000+00:00</t>
  </si>
  <si>
    <t xml:space="preserve">2025-11-20T08:50:47.446000+00:00</t>
  </si>
  <si>
    <t xml:space="preserve">bundle.artifact.bind_sha256_hex</t>
  </si>
  <si>
    <t xml:space="preserve">2025-11-19T11:36:05.815000+00:00</t>
  </si>
  <si>
    <t xml:space="preserve">2025-11-18T16:08:10.604000+00:00</t>
  </si>
  <si>
    <t xml:space="preserve">2025-11-19T16:08:10.604000+00:00</t>
  </si>
  <si>
    <t xml:space="preserve">2025:11:20 11:14:27 CST</t>
  </si>
  <si>
    <t xml:space="preserve">2025:11:20 11:14:22 CST</t>
  </si>
  <si>
    <t xml:space="preserve">5f53caf4769d15b08031dbe375f91c7cd3f986a2d80026e79d5b8b5cbe2a8968</t>
  </si>
  <si>
    <t xml:space="preserve">7cdc7107ab79196b34a70dc7fabb7f4d4eb7c65e392f678d3ed4a916b996338c</t>
  </si>
  <si>
    <t xml:space="preserve">b50f5b3f788cada0d24a0ae5fad760150b1cc217d5593e2b76c9282fab5985a7</t>
  </si>
  <si>
    <t xml:space="preserve">00000000000000000000b6b349e19e9d29f90300a84b2c8c8feaca87f48187b9</t>
  </si>
  <si>
    <t xml:space="preserve">2025-11-20 10:58:43 CST</t>
  </si>
  <si>
    <t xml:space="preserve">2025-11-20 11:44:33 CST</t>
  </si>
  <si>
    <t xml:space="preserve">2025-11-20 13:44:33 CST</t>
  </si>
  <si>
    <t xml:space="preserve">2025-11-20T17:14:28.669000+00:00</t>
  </si>
  <si>
    <t xml:space="preserve">2025-11-20T06:40:42.911000+00:00</t>
  </si>
  <si>
    <t xml:space="preserve">2025-11-21T06:40:42.911000+00:00</t>
  </si>
  <si>
    <t xml:space="preserve">2025-11-20T17:14:31.019000+00:00</t>
  </si>
  <si>
    <t xml:space="preserve">2025-11-20T08:23:43.188000+00:00</t>
  </si>
  <si>
    <t xml:space="preserve">2025-11-21T08:23:43.188000+00:00</t>
  </si>
  <si>
    <t xml:space="preserve">2025:11:20 11:14:55 CST</t>
  </si>
  <si>
    <t xml:space="preserve">2025:11:20 11:14:50 CST</t>
  </si>
  <si>
    <t xml:space="preserve">20ee2ff563a2e113bb0f9b11828483fe4db425ea6a1e67108fc2761ce0ff94c3</t>
  </si>
  <si>
    <t xml:space="preserve">f8089b01a3e216c216c26b1b20638317ffe33cef802313f03a6ae375868ab2fe</t>
  </si>
  <si>
    <t xml:space="preserve">b3bf3e74a2d84496b2b474ab4c2de53825c9436433dcc3a4e2f69da9f8e8512a</t>
  </si>
  <si>
    <t xml:space="preserve">000000000000000000002db501835dd1ea3faea87ee8feb42a304c2c44a8e7fc</t>
  </si>
  <si>
    <t xml:space="preserve">2025-11-20 12:01:34 CST</t>
  </si>
  <si>
    <t xml:space="preserve">2025-11-20 12:56:37 CST</t>
  </si>
  <si>
    <t xml:space="preserve">2025-11-20 14:56:37 CST</t>
  </si>
  <si>
    <t xml:space="preserve">2025-11-20T17:14:57.034000+00:00</t>
  </si>
  <si>
    <t xml:space="preserve">2025-11-20T08:50:46.450000+00:00</t>
  </si>
  <si>
    <t xml:space="preserve">2025-11-21T08:50:46.450000+00:00</t>
  </si>
  <si>
    <t xml:space="preserve">2025-11-20T17:14:58.635000+00:00</t>
  </si>
  <si>
    <t xml:space="preserve">2025-11-20T07:30:36.198000+00:00</t>
  </si>
  <si>
    <t xml:space="preserve">2025-11-21T07:30:36.198000+00:00</t>
  </si>
  <si>
    <t xml:space="preserve">2025:11:19 06:18:29 CST</t>
  </si>
  <si>
    <t xml:space="preserve">2025:11:19 06:18:24 CST</t>
  </si>
  <si>
    <t xml:space="preserve">defb904083bb102ad7e7dd0d2222b3ddea5f5b4eb24f0ea22fffdfebf2e024d2</t>
  </si>
  <si>
    <t xml:space="preserve">0a773bec379728321e44982adca4f6dedb1ee30d05053863d3c0013856122908</t>
  </si>
  <si>
    <t xml:space="preserve">9c40a7749dda7b583f5143e91730074f2848ed87ffdec68e13566f7f6356f303</t>
  </si>
  <si>
    <t xml:space="preserve">00000000000000000000e6a36882a9f3e35f89fb6d125de1b404d5741406e328</t>
  </si>
  <si>
    <t xml:space="preserve">2025-11-19 06:04:00 CST</t>
  </si>
  <si>
    <t xml:space="preserve">2025-11-19 06:43:09 CST</t>
  </si>
  <si>
    <t xml:space="preserve">2025-11-19 08:43:09 CST</t>
  </si>
  <si>
    <t xml:space="preserve">2025-11-19T12:18:30.955000+00:00</t>
  </si>
  <si>
    <t xml:space="preserve">2025-11-19T06:40:43.906000+00:00</t>
  </si>
  <si>
    <t xml:space="preserve">2025-11-20T06:40:43.906000+00:00</t>
  </si>
  <si>
    <t xml:space="preserve">2025-11-19T12:18:33.055000+00:00</t>
  </si>
  <si>
    <t xml:space="preserve">2025-11-19T06:20:10.692000+00:00</t>
  </si>
  <si>
    <t xml:space="preserve">2025-11-20T06:20:10.692000+00:00</t>
  </si>
  <si>
    <t xml:space="preserve">2025:11:20 11:13:35 CST</t>
  </si>
  <si>
    <t xml:space="preserve">2025:11:20 11:13:30 CST</t>
  </si>
  <si>
    <t xml:space="preserve">48171615765a68606994a6c5968cc12329faa264327778729f6b16d8e4ab2534</t>
  </si>
  <si>
    <t xml:space="preserve">fd69364e3a4563d439370fbc897ac62ffb48bf33af518ad1e695f9a7a84daa8f</t>
  </si>
  <si>
    <t xml:space="preserve">994c2e6258d7cac8d6e41c264d9b3f72e28912c92b25f4235a9a374439982b29</t>
  </si>
  <si>
    <t xml:space="preserve">2025-11-20T17:13:37.074000+00:00</t>
  </si>
  <si>
    <t xml:space="preserve">2025-11-20T08:00:49.169000+00:00</t>
  </si>
  <si>
    <t xml:space="preserve">2025-11-21T08:00:49.169000+00:00</t>
  </si>
  <si>
    <t xml:space="preserve">2025-11-20T17:13:38.674000+00:00</t>
  </si>
  <si>
    <t xml:space="preserve">2025-11-20T11:40:23.050000+00:00</t>
  </si>
  <si>
    <t xml:space="preserve">2025-11-21T11:40:23.050000+00:00</t>
  </si>
  <si>
    <t xml:space="preserve">2025:11:20 11:14:03 CST</t>
  </si>
  <si>
    <t xml:space="preserve">2025:11:20 11:13:57 CST</t>
  </si>
  <si>
    <t xml:space="preserve">bf6db7c426c2cde5efda4acfdf275bc7bab7324b18f5cccab725da2795fbff16</t>
  </si>
  <si>
    <t xml:space="preserve">98f8784f63663edff77650f2a40aba8b98062e58afcca109f68b7a9e0e8dd541</t>
  </si>
  <si>
    <t xml:space="preserve">396a75367f295bb3fe55bee59e5aa2ca073969cc51ee98c433bd3cdeae252648</t>
  </si>
  <si>
    <t xml:space="preserve">0000000000000000000119dd5f9c75147bbac9ab657c8a6a744a94289e2517ce</t>
  </si>
  <si>
    <t xml:space="preserve">2025-11-21 04:01:36 CST</t>
  </si>
  <si>
    <t xml:space="preserve">2025-11-21 04:37:12 CST</t>
  </si>
  <si>
    <t xml:space="preserve">2025-11-21 06:37:12 CST</t>
  </si>
  <si>
    <t xml:space="preserve">2025-11-20T17:14:04.534000+00:00</t>
  </si>
  <si>
    <t xml:space="preserve">2025-11-20T17:14:06.114000+00:00</t>
  </si>
  <si>
    <t xml:space="preserve">2025:11:20 12:13:49 CST</t>
  </si>
  <si>
    <t xml:space="preserve">2025:11:20 12:13:43 CST</t>
  </si>
  <si>
    <t xml:space="preserve">4eaa81b5958812d7f973dfd4e71bbbd9c5bc4166ea436f3facff3abdab832040</t>
  </si>
  <si>
    <t xml:space="preserve">9600277468b2cb53e448bc043a4f65bbc8a19977aa960bb068075a872fce9229</t>
  </si>
  <si>
    <t xml:space="preserve">901793ab55e1000857ca2cea73075a84947607431f673382bfd216955fa6aa85</t>
  </si>
  <si>
    <t xml:space="preserve">0000000000000000000090ddad0997f855c1295fc7912b67f675c66234c90099</t>
  </si>
  <si>
    <t xml:space="preserve">2025-11-20 12:54:23 CST</t>
  </si>
  <si>
    <t xml:space="preserve">2025-11-20 13:32:55 CST</t>
  </si>
  <si>
    <t xml:space="preserve">2025-11-20 15:32:55 CST</t>
  </si>
  <si>
    <t xml:space="preserve">2025-11-20T18:13:50.474000+00:00</t>
  </si>
  <si>
    <t xml:space="preserve">2025-11-20T18:13:52.314000+00:00</t>
  </si>
  <si>
    <t xml:space="preserve">2025-11-20T08:55:47.119000+00:00</t>
  </si>
  <si>
    <t xml:space="preserve">2025-11-21T08:55:47.119000+00:00</t>
  </si>
  <si>
    <t xml:space="preserve">2025:11:20 12:17:20 CST</t>
  </si>
  <si>
    <t xml:space="preserve">2025:11:20 12:17:14 CST</t>
  </si>
  <si>
    <t xml:space="preserve">025f77fd6bae4ec49faeb0b3c1bbaf140d517e7e7edbcfcb80b882ce0844bb96</t>
  </si>
  <si>
    <t xml:space="preserve">fee672cd50e09f9b4809dea49896bf6cba6f48830cfee9c470bfe92fbac22b8b</t>
  </si>
  <si>
    <t xml:space="preserve">c76030bf5e88cafc05a3acf1f88f7bd08eb52a8de8b7d5825e723bed78a26894</t>
  </si>
  <si>
    <t xml:space="preserve">2025-11-20T18:17:21.360000+00:00</t>
  </si>
  <si>
    <t xml:space="preserve">2025-11-20T16:08:08.606000+00:00</t>
  </si>
  <si>
    <t xml:space="preserve">2025-11-21T16:08:08.606000+00:00</t>
  </si>
  <si>
    <t xml:space="preserve">2025-11-20T18:17:22.694000+00:00</t>
  </si>
  <si>
    <t xml:space="preserve">2025:11:20 12:16:41 CST</t>
  </si>
  <si>
    <t xml:space="preserve">2025:11:20 12:16:36 CST</t>
  </si>
  <si>
    <t xml:space="preserve">e22c2a948e8cc0637bf428ae41d4c0020ad960570fdaf3a3dbf68cff27f30043</t>
  </si>
  <si>
    <t xml:space="preserve">a7741a944845b7b3b3540f721260f37d5313952ba50274392714e476617f2020</t>
  </si>
  <si>
    <t xml:space="preserve">b33b9191549d08d2a57091daed287aaddb47c6bd8a17f0bb3d9903c095841d48</t>
  </si>
  <si>
    <t xml:space="preserve">2025-11-20T18:16:42.678000+00:00</t>
  </si>
  <si>
    <t xml:space="preserve">2025-11-20T18:16:44.454000+00:00</t>
  </si>
  <si>
    <t xml:space="preserve">2025:11:20 12:18:06 CST</t>
  </si>
  <si>
    <t xml:space="preserve">2025:11:20 12:18:00 CST</t>
  </si>
  <si>
    <t xml:space="preserve">d689ce816a398d77ff5ad3591ba753a35f808fa74488fdd5d48a30af5f97a2b0</t>
  </si>
  <si>
    <t xml:space="preserve">d1a7184d68dc194e99c4c6da36dd496ea3df40b04ad4eae9294f9bc599b5fcdf</t>
  </si>
  <si>
    <t xml:space="preserve">92fa28d5716585417a5dba6b5d44fadb4bcee395dcdc06acaebd645d602ff356</t>
  </si>
  <si>
    <t xml:space="preserve">2025-11-20T18:18:07.574000+00:00</t>
  </si>
  <si>
    <t xml:space="preserve">2025-11-20T18:18:08.999000+00:00</t>
  </si>
  <si>
    <t xml:space="preserve">2025:11:20 12:14:48 CST</t>
  </si>
  <si>
    <t xml:space="preserve">2025:11:20 12:14:42 CST</t>
  </si>
  <si>
    <t xml:space="preserve">638a71440bac0870aef8ee99f8a39a8da5f64cf17c79a1bc8761d1f6564a7f21</t>
  </si>
  <si>
    <t xml:space="preserve">7d2e7546a3d7455174a6be8d465b92eee658593ef44decb2bc022052cc98a801</t>
  </si>
  <si>
    <t xml:space="preserve">862709c31d2f1bc7385283d586025922f1f6863c9dc21d4b88cde39d5c288a0e</t>
  </si>
  <si>
    <t xml:space="preserve">2025-11-20T18:14:49.414000+00:00</t>
  </si>
  <si>
    <t xml:space="preserve">2025-11-20T05:02:14.335000+00:00</t>
  </si>
  <si>
    <t xml:space="preserve">2025-11-21T05:02:14.335000+00:00</t>
  </si>
  <si>
    <t xml:space="preserve">2025-11-20T18:14:51.056000+00:00</t>
  </si>
  <si>
    <t xml:space="preserve">2025:11:20 12:15:11 CST</t>
  </si>
  <si>
    <t xml:space="preserve">2025:11:20 12:15:06 CST</t>
  </si>
  <si>
    <t xml:space="preserve">d78bc1d9797375aa3671c4b159b9d8257731618ab57b91df6fe2d96880e0f487</t>
  </si>
  <si>
    <t xml:space="preserve">dd73999c733801eb0715aee08a8c219b8a0f8e335326eb8eb6218b3f25802643</t>
  </si>
  <si>
    <t xml:space="preserve">2fec77d618a3ecb85481204aa200853983a6a163c370d86812c2e0dd9a05f5f2</t>
  </si>
  <si>
    <t xml:space="preserve">2025-11-20T18:15:12.460000+00:00</t>
  </si>
  <si>
    <t xml:space="preserve">2025-11-20T08:44:57.008000+00:00</t>
  </si>
  <si>
    <t xml:space="preserve">2025-11-21T08:44:57.008000+00:00</t>
  </si>
  <si>
    <t xml:space="preserve">2025-11-20T18:15:13.894000+00:00</t>
  </si>
  <si>
    <t xml:space="preserve">2025:11:20 12:13:25 CST</t>
  </si>
  <si>
    <t xml:space="preserve">2025:11:20 12:13:21 CST</t>
  </si>
  <si>
    <t xml:space="preserve">bc2eb3e09c1b34f07ea3e23646dd4370823c1892e51079acede9e516a36a7008</t>
  </si>
  <si>
    <t xml:space="preserve">2b60dd0c543be5645cb8d696d8f46d718f32760edc63eb02d7926bf59a32dc6d</t>
  </si>
  <si>
    <t xml:space="preserve">d45a88abc0eb0999100fa59987cea3c00f8c5a992f45bc18ce1c6cf0294f2216</t>
  </si>
  <si>
    <t xml:space="preserve">2025-11-20T18:13:26.416000+00:00</t>
  </si>
  <si>
    <t xml:space="preserve">2025-11-20T18:13:28.200000+00:00</t>
  </si>
  <si>
    <t xml:space="preserve">2025-11-20T06:44:14.453000+00:00</t>
  </si>
  <si>
    <t xml:space="preserve">2025-11-21T06:44:14.453000+00:00</t>
  </si>
  <si>
    <t xml:space="preserve">2025:11:19 03:47:11 CST</t>
  </si>
  <si>
    <t xml:space="preserve">2025:11:19 03:47:06 CST</t>
  </si>
  <si>
    <t xml:space="preserve">7476e99a4253ffd50193339f0a896141d38d0c7f5f6726dc19e9b042d6456cd1</t>
  </si>
  <si>
    <t xml:space="preserve">aee753897d9fd396919cfa5d2b3345c6e95d26f4844fa60ad1cf3bf5b5519383</t>
  </si>
  <si>
    <t xml:space="preserve">dc7e7278f02cd17b8901d004f178da31ecefa14e131851f3bef69b2e00db9f2d</t>
  </si>
  <si>
    <t xml:space="preserve">2025-11-19T09:47:13.090000+00:00</t>
  </si>
  <si>
    <t xml:space="preserve">2025-11-19T09:47:14.810000+00:00</t>
  </si>
  <si>
    <t xml:space="preserve">2025:11:20 12:14:27 CST</t>
  </si>
  <si>
    <t xml:space="preserve">2025:11:20 12:14:22 CST</t>
  </si>
  <si>
    <t xml:space="preserve">707d72ef7ceb1e1ca50bd658311fbed832e222a94a4cb5e08b989510fad5ca5f</t>
  </si>
  <si>
    <t xml:space="preserve">521e71f44df7f5d062b55cdcf89c94721d27f1ff56955c6b0b61e7b4cc295d4c</t>
  </si>
  <si>
    <t xml:space="preserve">2e70b99b8e217805ea27704fcc3b9b90091ca1ea0cef41c65365bb9f9d7a352c</t>
  </si>
  <si>
    <t xml:space="preserve">2025-11-20T18:14:28.835000+00:00</t>
  </si>
  <si>
    <t xml:space="preserve">2025-11-20T13:05:44.309000+00:00</t>
  </si>
  <si>
    <t xml:space="preserve">2025-11-21T13:05:44.309000+00:00</t>
  </si>
  <si>
    <t xml:space="preserve">2025-11-20T18:14:30.599000+00:00</t>
  </si>
  <si>
    <t xml:space="preserve">2025:11:20 12:15:58 CST</t>
  </si>
  <si>
    <t xml:space="preserve">2025:11:20 12:15:53 CST</t>
  </si>
  <si>
    <t xml:space="preserve">1eb29670c5ba80dca2c7d58c2bd8f430b864f68db2cffc94a6e0ca86042a2081</t>
  </si>
  <si>
    <t xml:space="preserve">d679f87fee427d938ef803a0b34e784c30abe407b6710741dda11b3738539937</t>
  </si>
  <si>
    <t xml:space="preserve">86dc76a89471f86e4b369661d1c2a6629e0e0b208b5fe083732a136e291a19e1</t>
  </si>
  <si>
    <t xml:space="preserve">2025-11-20T18:15:59.159000+00:00</t>
  </si>
  <si>
    <t xml:space="preserve">2025-11-20T18:16:00.819000+00:00</t>
  </si>
  <si>
    <t xml:space="preserve">2025:11:19 05:32:12 CST</t>
  </si>
  <si>
    <t xml:space="preserve">2025:11:19 05:32:06 CST</t>
  </si>
  <si>
    <t xml:space="preserve">56304ecc665184c1dda2b9504386c16d8dda3257f173727ac1af7f58cb9fc57c</t>
  </si>
  <si>
    <t xml:space="preserve">6ca76b9ec988e3699ee896b64daf2aafaa7a2b8fe55f727e9321e9f2294cd9cd</t>
  </si>
  <si>
    <t xml:space="preserve">ac11a09526ea4460fa825383f609b4f860428d03500256aee8eccd9d32b6be91</t>
  </si>
  <si>
    <t xml:space="preserve">2025-11-19T11:32:13.722000+00:00</t>
  </si>
  <si>
    <t xml:space="preserve">2025-11-19T11:32:15.915000+00:00</t>
  </si>
  <si>
    <t xml:space="preserve">2025:11:20 12:15:32 CST</t>
  </si>
  <si>
    <t xml:space="preserve">2025:11:20 12:15:26 CST</t>
  </si>
  <si>
    <t xml:space="preserve">0f5fe532b2edf2a3b1d4a43a8e39f8482208bec6dd3d5bbb447bca407f35ab42</t>
  </si>
  <si>
    <t xml:space="preserve">9424197e40459784d2d909ed5e638fb5d2b8e1b85fda5e2cfc2c03c8cee9cc8b</t>
  </si>
  <si>
    <t xml:space="preserve">228bc28f29bc4a6f335fdeec16b641d885630e57ab160aacdeef18775a5ba8ac</t>
  </si>
  <si>
    <t xml:space="preserve">2025-11-20T18:15:33.235000+00:00</t>
  </si>
  <si>
    <t xml:space="preserve">2025-11-20T18:15:34.995000+00:00</t>
  </si>
  <si>
    <t xml:space="preserve">2025-11-20T11:35:19.945000+00:00</t>
  </si>
  <si>
    <t xml:space="preserve">2025-11-21T11:35:19.945000+00:00</t>
  </si>
  <si>
    <t xml:space="preserve">2025:11:20 12:16:21 CST</t>
  </si>
  <si>
    <t xml:space="preserve">2025:11:20 12:16:15 CST</t>
  </si>
  <si>
    <t xml:space="preserve">0b1c28b004ec0c01c3a1dd1813420bc7dbdbdaa50692c2d023d4e4664c74e13c</t>
  </si>
  <si>
    <t xml:space="preserve">c610e887514c12fb5b460101e82bf8614fd1bdaa43db1a12012c23e42a933510</t>
  </si>
  <si>
    <t xml:space="preserve">04dbc6b0149c1a6c6264e6600a0b582b9b3a8abb0af472cde2a5f71d9ca91c21</t>
  </si>
  <si>
    <t xml:space="preserve">2025-11-20T18:16:22.774000+00:00</t>
  </si>
  <si>
    <t xml:space="preserve">2025-11-20T18:16:24.414000+00:00</t>
  </si>
  <si>
    <t xml:space="preserve">2025:11:19 05:51:48 CST</t>
  </si>
  <si>
    <t xml:space="preserve">2025:11:19 05:51:43 CST</t>
  </si>
  <si>
    <t xml:space="preserve">f41a2426ecf3193d3e74118f37d199c9c236d70bd4b19abc6e99d834d442ff60</t>
  </si>
  <si>
    <t xml:space="preserve">6d473a90b29bcb15b08f4a9700b343883991ee5e65c7b6f805c91905af66d007</t>
  </si>
  <si>
    <t xml:space="preserve">8582fe3ae784e6346f81fc7ea25e249305fc700593fab40080ebbc5342a784a0</t>
  </si>
  <si>
    <t xml:space="preserve">00000000000000000000bbd3583c4a480df8aaf581859ab295c47b27b4a68a67</t>
  </si>
  <si>
    <t xml:space="preserve">2025-11-19 05:45:04 CST</t>
  </si>
  <si>
    <t xml:space="preserve">2025-11-19 06:12:27 CST</t>
  </si>
  <si>
    <t xml:space="preserve">2025-11-19 08:12:27 CST</t>
  </si>
  <si>
    <t xml:space="preserve">2025-11-19T11:51:49.490000+00:00</t>
  </si>
  <si>
    <t xml:space="preserve">2025-11-19T11:51:50.995000+00:00</t>
  </si>
  <si>
    <t xml:space="preserve">2025-11-18T13:05:46.298000+00:00</t>
  </si>
  <si>
    <t xml:space="preserve">2025-11-19T13:05:46.298000+00:00</t>
  </si>
  <si>
    <t xml:space="preserve">2025:11:20 12:14:06 CST</t>
  </si>
  <si>
    <t xml:space="preserve">2025:11:20 12:14:02 CST</t>
  </si>
  <si>
    <t xml:space="preserve">3153695d6b314d117378b199b481810bfc7bf18f5d2df79bcdc1dda83580714b</t>
  </si>
  <si>
    <t xml:space="preserve">a45c68abc692952c103822ed5c515c091c4f4a6329bac35920f35d9cc5c222c1</t>
  </si>
  <si>
    <t xml:space="preserve">2e086d47f30cdcb47dd64bb47da7819df775c17339496fdd857765f310f76880</t>
  </si>
  <si>
    <t xml:space="preserve">2025-11-20T18:14:08.175000+00:00</t>
  </si>
  <si>
    <t xml:space="preserve">2025-11-20T18:14:09.495000+00:00</t>
  </si>
  <si>
    <t xml:space="preserve">2025:11:20 10:04:38 CST</t>
  </si>
  <si>
    <t xml:space="preserve">2025:11:20 10:04:33 CST</t>
  </si>
  <si>
    <t xml:space="preserve">ac8b3e775266829e64b53085bd474fd155e852cf358e69d8218cbc4933184353</t>
  </si>
  <si>
    <t xml:space="preserve">2f8c8de24b7f7d0771d9a66389551209e18085177b67d8dc7ff1139812d056a9</t>
  </si>
  <si>
    <t xml:space="preserve">96de7069f22c10652972d3aab14d5be81fbb7e08b68c9d4f8c3b4ccbe3f87f73</t>
  </si>
  <si>
    <t xml:space="preserve">0000000000000000000102d30729cd9836cd9d4f7149d827a96acf61f1742899</t>
  </si>
  <si>
    <t xml:space="preserve">2025-11-20 09:53:52 CST</t>
  </si>
  <si>
    <t xml:space="preserve">2025-11-20 12:58:43 CST</t>
  </si>
  <si>
    <t xml:space="preserve">2025-11-20T16:04:39.639000+00:00</t>
  </si>
  <si>
    <t xml:space="preserve">2025-11-20T16:04:41.394000+00:00</t>
  </si>
  <si>
    <t xml:space="preserve">2025-11-19T16:08:09.605000+00:00</t>
  </si>
  <si>
    <t xml:space="preserve">2025-11-20T16:08:09.605000+00:00</t>
  </si>
  <si>
    <t xml:space="preserve">2025:11:19 03:18:15 CST</t>
  </si>
  <si>
    <t xml:space="preserve">2025:11:19 03:18:10 CST</t>
  </si>
  <si>
    <t xml:space="preserve">79d29805d945090aa85b2c215ad7a8e4d899721fcab3e697d62d7abfa7137824</t>
  </si>
  <si>
    <t xml:space="preserve">7c0fce8ba192ff61ad3087816e24814f8ac0712923670baec3c8503dcb13bd21</t>
  </si>
  <si>
    <t xml:space="preserve">8bab1e4c9c67414621f8585a00fa468021be89ab24e64e75c569afa91886c527</t>
  </si>
  <si>
    <t xml:space="preserve">00000000000000000001724b0bc23bc21b9889337956cd0dfe64d10c192e8208</t>
  </si>
  <si>
    <t xml:space="preserve">2025-11-19 03:22:20 CST</t>
  </si>
  <si>
    <t xml:space="preserve">2025-11-19 03:41:40 CST</t>
  </si>
  <si>
    <t xml:space="preserve">2025-11-19 05:41:40 CST</t>
  </si>
  <si>
    <t xml:space="preserve">2025-11-19T09:18:17.290000+00:00</t>
  </si>
  <si>
    <t xml:space="preserve">2025-11-19T06:44:15.440000+00:00</t>
  </si>
  <si>
    <t xml:space="preserve">2025-11-20T06:44:15.440000+00:00</t>
  </si>
  <si>
    <t xml:space="preserve">2025-11-19T09:18:18.778000+00:00</t>
  </si>
  <si>
    <t xml:space="preserve">2025-11-19T08:44:58.008000+00:00</t>
  </si>
  <si>
    <t xml:space="preserve">2025-11-20T08:44:58.008000+00:00</t>
  </si>
  <si>
    <t xml:space="preserve">2025:11:20 10:00:43 CST</t>
  </si>
  <si>
    <t xml:space="preserve">2025:11:20 10:00:38 CST</t>
  </si>
  <si>
    <t xml:space="preserve">418b9483cecd57d8b3c7110c2898280a8beca0edd356594aae489b9fefd360d3</t>
  </si>
  <si>
    <t xml:space="preserve">5e574b87464c7a536009d017fb9d057fec6cd1a1fe03aa34cf8741469643c4bb</t>
  </si>
  <si>
    <t xml:space="preserve">eccc24f414224f86212f6bac8b27a7f8d5ae43674bb1c12b00b064c1a94c20b0</t>
  </si>
  <si>
    <t xml:space="preserve">00000000000000000000a1e2f8d844847860a19d35cc6ccfc43514c0cdbfd031</t>
  </si>
  <si>
    <t xml:space="preserve">2025-11-20 13:34:16 CST</t>
  </si>
  <si>
    <t xml:space="preserve">2025-11-20 13:56:42 CST</t>
  </si>
  <si>
    <t xml:space="preserve">2025-11-20 15:56:42 CST</t>
  </si>
  <si>
    <t xml:space="preserve">2025-11-20T16:00:44.814000+00:00</t>
  </si>
  <si>
    <t xml:space="preserve">2025-11-20T16:00:47.715000+00:00</t>
  </si>
  <si>
    <t xml:space="preserve">2025:11:20 10:07:36 CST</t>
  </si>
  <si>
    <t xml:space="preserve">2025:11:20 10:07:30 CST</t>
  </si>
  <si>
    <t xml:space="preserve">60ba5ab3a6974d4f7905d22012c976c46f24977c1e2b11a5cad98ab56276b1b0</t>
  </si>
  <si>
    <t xml:space="preserve">cb8c50b5949e156183542d55c820a28a1ded2d3e9c0855326457971727f5b800</t>
  </si>
  <si>
    <t xml:space="preserve">1ab6e41aa8f7a40e964ae39624ad91631a00dabe9da18db3737872e774ac3561</t>
  </si>
  <si>
    <t xml:space="preserve">2025-11-20T16:07:37.484000+00:00</t>
  </si>
  <si>
    <t xml:space="preserve">2025-11-20T16:07:38.715000+00:00</t>
  </si>
  <si>
    <t xml:space="preserve">2025:11:20 10:02:50 CST</t>
  </si>
  <si>
    <t xml:space="preserve">2025:11:20 10:02:44 CST</t>
  </si>
  <si>
    <t xml:space="preserve">824a534229ff2715b98819e9acad68b8db236df798ccb41b3acbe5a7eef4a706</t>
  </si>
  <si>
    <t xml:space="preserve">2f84961717de83db0b0bd91c058770a56a91422c2d5586c2d48fbcb1a79549c1</t>
  </si>
  <si>
    <t xml:space="preserve">bacb046a6fc56169708df2881816abac7ed2fa82473920ac1c09d1cb5e83acb3</t>
  </si>
  <si>
    <t xml:space="preserve">2025-11-20T16:02:51.540000+00:00</t>
  </si>
  <si>
    <t xml:space="preserve">2025-11-20T16:02:52.879000+00:00</t>
  </si>
  <si>
    <t xml:space="preserve">2025:11:20 10:06:12 CST</t>
  </si>
  <si>
    <t xml:space="preserve">2025:11:20 10:06:07 CST</t>
  </si>
  <si>
    <t xml:space="preserve">2e2dccdd2332684334f93d54f17351aa71233a6913963150b93026d1dd2a172d</t>
  </si>
  <si>
    <t xml:space="preserve">8decc868449d0d7edffe2dae0394015a33f09426b090594bb64dbd5c215d212e</t>
  </si>
  <si>
    <t xml:space="preserve">a6ad6be282512e9f4171dfba721a6aa73f9c7ed86ca05728964ca39176807a37</t>
  </si>
  <si>
    <t xml:space="preserve">2025-11-20T16:06:13.659000+00:00</t>
  </si>
  <si>
    <t xml:space="preserve">2025-11-20T16:06:15.374000+00:00</t>
  </si>
  <si>
    <t xml:space="preserve">2025:11:20 10:03:35 CST</t>
  </si>
  <si>
    <t xml:space="preserve">2025:11:20 10:03:30 CST</t>
  </si>
  <si>
    <t xml:space="preserve">5724b5d54ebabd1aea5761632e027206d7f7efdbc0819d1166ea639c26b51e86</t>
  </si>
  <si>
    <t xml:space="preserve">6961ab99696738858e115fe9e49cb660f1656b9d460f14a9f75f7f84b4e82ac5</t>
  </si>
  <si>
    <t xml:space="preserve">41ad60ee676a999207e477e0624170d2b9547123a0cb81138fddbc63551e35b6</t>
  </si>
  <si>
    <t xml:space="preserve">2025-11-20T16:03:37.140000+00:00</t>
  </si>
  <si>
    <t xml:space="preserve">2025-11-20T16:03:38.794000+00:00</t>
  </si>
  <si>
    <t xml:space="preserve">2025:11:19 03:59:19 CST</t>
  </si>
  <si>
    <t xml:space="preserve">2025:11:19 03:59:14 CST</t>
  </si>
  <si>
    <t xml:space="preserve">08879200f1450386e048b260d09082dc06586d413f534505e911d54df6334b5f</t>
  </si>
  <si>
    <t xml:space="preserve">1b84659bb586fc01b1a13e496a9c9a23cf897459a222c0cee47ae14956445312</t>
  </si>
  <si>
    <t xml:space="preserve">2d96a16de6eae3bcc271645f3ab175ea9f63c814e84f0739432d0b72e85593e1</t>
  </si>
  <si>
    <t xml:space="preserve">2025-11-19T09:59:21.240000+00:00</t>
  </si>
  <si>
    <t xml:space="preserve">2025-11-19T09:59:22.805000+00:00</t>
  </si>
  <si>
    <t xml:space="preserve">2025:11:20 10:06:52 CST</t>
  </si>
  <si>
    <t xml:space="preserve">2025:11:20 10:06:50 CST</t>
  </si>
  <si>
    <t xml:space="preserve">d7ce2ef7d4d7c3698f13f93e991e197eb933a60f375bbdf70830afcfab63f530</t>
  </si>
  <si>
    <t xml:space="preserve">03a895a12e2a988d2d75fdabb0e71163380fc65400cbb351f132cefc3377d02f</t>
  </si>
  <si>
    <t xml:space="preserve">5e09e3bd995609b4431df1aa4f218189b4d77c0e025b6de84b40998c03997743</t>
  </si>
  <si>
    <t xml:space="preserve">2025-11-20T16:06:54.329000+00:00</t>
  </si>
  <si>
    <t xml:space="preserve">2025-11-20T16:06:56.277000+00:00</t>
  </si>
  <si>
    <t xml:space="preserve">2025:11:19 04:16:02 CST</t>
  </si>
  <si>
    <t xml:space="preserve">2025:11:19 04:15:56 CST</t>
  </si>
  <si>
    <t xml:space="preserve">e8d9e70fcc9b17bc70569c8b3ed64cd758790e1e5920189bc695d66984448e55</t>
  </si>
  <si>
    <t xml:space="preserve">0ade85e0c39616c33200a4c6a435492d39b3bc8f1d5965605d2a8daf051833ff</t>
  </si>
  <si>
    <t xml:space="preserve">416608f9041e3b6e2e4eae7c62553dd140416083765d6600b21c7ac680632ffd</t>
  </si>
  <si>
    <t xml:space="preserve">2025-11-19T10:16:03.520000+00:00</t>
  </si>
  <si>
    <t xml:space="preserve">2025-11-19T08:23:44.187000+00:00</t>
  </si>
  <si>
    <t xml:space="preserve">2025-11-20T08:23:44.187000+00:00</t>
  </si>
  <si>
    <t xml:space="preserve">2025-11-19T10:16:05.125000+00:00</t>
  </si>
  <si>
    <t xml:space="preserve">2025:11:20 10:36:26 CST</t>
  </si>
  <si>
    <t xml:space="preserve">2025:11:20 10:36:21 CST</t>
  </si>
  <si>
    <t xml:space="preserve">07efa3b0add6c97d6b124c52bf4c9dd537c0a0379107a8c697d9b68601da9f79</t>
  </si>
  <si>
    <t xml:space="preserve">741e7b0d11b257a1e6c67d6de7e39dc0e13f06b3ceb01c4d6721dd6173270f0d</t>
  </si>
  <si>
    <t xml:space="preserve">6f4b789d860e3d7db1a801494d82ac067bca459c4b23fb8e7d35b4bd2c9d3a4e</t>
  </si>
  <si>
    <t xml:space="preserve">2025-11-20T16:36:28.004000+00:00</t>
  </si>
  <si>
    <t xml:space="preserve">2025-11-20T16:36:29.455000+00:00</t>
  </si>
  <si>
    <t xml:space="preserve">2025:11:20 10:08:10 CST</t>
  </si>
  <si>
    <t xml:space="preserve">2025:11:20 10:08:05 CST</t>
  </si>
  <si>
    <t xml:space="preserve">6129507dc79cc123579d0744745952d97224b7ea72501370acc2708effc5171a</t>
  </si>
  <si>
    <t xml:space="preserve">cdee1a955491103910fdffd629a627d160b022006a944b533ef468845cd0eed6</t>
  </si>
  <si>
    <t xml:space="preserve">d800942ee7adcea4db309143d5ebb3b0cbb1b27f7e5e069d6a3a3585d114ea19</t>
  </si>
  <si>
    <t xml:space="preserve">2025-11-20T16:08:12.395000+00:00</t>
  </si>
  <si>
    <t xml:space="preserve">2025-11-20T16:08:13.814000+00:00</t>
  </si>
  <si>
    <t xml:space="preserve">2025:11:20 10:37:23 CST</t>
  </si>
  <si>
    <t xml:space="preserve">2025:11:20 10:37:18 CST</t>
  </si>
  <si>
    <t xml:space="preserve">095794e3e4cbd0d7837f4977e2cbf44090f967242b55f4631e4f2f95de82ace8</t>
  </si>
  <si>
    <t xml:space="preserve">f55b726ad3f976b246ca7efc2ccc4f410b505155e5a329d69c2caa9bb7af5e44</t>
  </si>
  <si>
    <t xml:space="preserve">c14ad78f0d8e0dacd9834d2fa51121ce84200add1280e82f695613f28b32d1d4</t>
  </si>
  <si>
    <t xml:space="preserve">2025-11-20T16:37:24.634000+00:00</t>
  </si>
  <si>
    <t xml:space="preserve">2025-11-20T16:37:26.294000+00:00</t>
  </si>
  <si>
    <t xml:space="preserve">2025:11:19 06:38:59 CST</t>
  </si>
  <si>
    <t xml:space="preserve">2025:11:19 06:38:54 CST</t>
  </si>
  <si>
    <t xml:space="preserve">f54d1a0600072fb801ae875547ee830f780a821c5e5b4f86b8bf8f67ae8b0b48</t>
  </si>
  <si>
    <t xml:space="preserve">25cc9909e04b39f17e5ab923ef746956e6ed9849cd7d026a3aa45a618caf4722</t>
  </si>
  <si>
    <t xml:space="preserve">5d3d927ffc2e5dc9b875470510d4446312d6bbea708afd2808a1dcf8c93464b9</t>
  </si>
  <si>
    <t xml:space="preserve">00000000000000000000241be58b7e5e8acf06e79251d1ca23231916fb33233b</t>
  </si>
  <si>
    <t xml:space="preserve">2025-11-19 19:46:52 CST</t>
  </si>
  <si>
    <t xml:space="preserve">2025-11-19 20:48:16 CST</t>
  </si>
  <si>
    <t xml:space="preserve">2025-11-19 22:48:16 CST</t>
  </si>
  <si>
    <t xml:space="preserve">2025-11-19T12:39:00.175000+00:00</t>
  </si>
  <si>
    <t xml:space="preserve">2025-11-19T12:39:01.920000+00:00</t>
  </si>
  <si>
    <t xml:space="preserve">2025:11:19 06:42:18 CST</t>
  </si>
  <si>
    <t xml:space="preserve">2025:11:19 06:42:13 CST</t>
  </si>
  <si>
    <t xml:space="preserve">6a99c1c59851c6ed3452c137ba1b4f660a8dfaa745f242945dd43f6384a8c858</t>
  </si>
  <si>
    <t xml:space="preserve">d9634197c1476657bdac43bf5db1d7eab221f68363ae02d4c85b0e88aea79068</t>
  </si>
  <si>
    <t xml:space="preserve">0079734b86530c01e826968d423620b0b6bc8d4173be98745b6cd87a3fd228ed</t>
  </si>
  <si>
    <t xml:space="preserve">0000000000000000000155775f3b2f6914f7ef2bc1dfde1d114d4dddbea8e384</t>
  </si>
  <si>
    <t xml:space="preserve">2025-11-19 06:52:55 CST</t>
  </si>
  <si>
    <t xml:space="preserve">2025-11-19 07:28:48 CST</t>
  </si>
  <si>
    <t xml:space="preserve">2025-11-19 09:28:48 CST</t>
  </si>
  <si>
    <t xml:space="preserve">2025-11-19T12:42:20.174000+00:00</t>
  </si>
  <si>
    <t xml:space="preserve">2025-11-19T08:00:50.164000+00:00</t>
  </si>
  <si>
    <t xml:space="preserve">2025-11-20T08:00:50.164000+00:00</t>
  </si>
  <si>
    <t xml:space="preserve">2025-11-19T12:42:22.135000+00:00</t>
  </si>
  <si>
    <t xml:space="preserve">2025:11:20 10:08:57 CST</t>
  </si>
  <si>
    <t xml:space="preserve">2025:11:20 10:08:52 CST</t>
  </si>
  <si>
    <t xml:space="preserve">59490aa8f21018394319440e6629e5bba828cc4e4475b849605c1c4ced647440</t>
  </si>
  <si>
    <t xml:space="preserve">7f2a5ed4932a1fb374f3001aa9fe95c4108813f71192a28494d85f2ba9a9499e</t>
  </si>
  <si>
    <t xml:space="preserve">950fe7f8f8d07abb592c8fec7421d57ce1561e04df796ecce5f30aea4d26d75b</t>
  </si>
  <si>
    <t xml:space="preserve">2025-11-20T16:08:58.575000+00:00</t>
  </si>
  <si>
    <t xml:space="preserve">2025-11-20T06:20:09.695000+00:00</t>
  </si>
  <si>
    <t xml:space="preserve">2025-11-21T06:20:09.695000+00:00</t>
  </si>
  <si>
    <t xml:space="preserve">2025-11-20T16:08:59.975000+00:00</t>
  </si>
  <si>
    <t xml:space="preserve">2025:11:20 10:05:28 CST</t>
  </si>
  <si>
    <t xml:space="preserve">2025:11:20 10:05:23 CST</t>
  </si>
  <si>
    <t xml:space="preserve">5ee1ff9d950e94388d1e4d1e9c80faa3f2b75961a04f15e2e3a709b2e2bd02a6</t>
  </si>
  <si>
    <t xml:space="preserve">672f6f22801bd781864091ee1dafe1facf454c288f769eab8e40f5977725fcda</t>
  </si>
  <si>
    <t xml:space="preserve">5321ba39a3c4e97e31dbb15735fdf763273bf4106e324ef8bdc8eaf53a861bdf</t>
  </si>
  <si>
    <t xml:space="preserve">2025-11-20T16:05:29.774000+00:00</t>
  </si>
  <si>
    <t xml:space="preserve">2025-11-20T16:05:31.394000+00:00</t>
  </si>
  <si>
    <t xml:space="preserve">2025:11:20 10:37:50 CST</t>
  </si>
  <si>
    <t xml:space="preserve">2025:11:20 10:37:44 CST</t>
  </si>
  <si>
    <t xml:space="preserve">1460c7113a4b5cdfb49c28808e75d9f178299cd292a80773c9cde833450c6ad8</t>
  </si>
  <si>
    <t xml:space="preserve">d2b5847efd465fc53a6d6490b4bd89eda3e5538dfca78633b84db1d369e480ad</t>
  </si>
  <si>
    <t xml:space="preserve">a463bba9a6a8724af4c0bcea74f36d280311db5f5dd3552879b287868dffa1b1</t>
  </si>
  <si>
    <t xml:space="preserve">2025-11-20T16:37:51.534000+00:00</t>
  </si>
  <si>
    <t xml:space="preserve">2025-11-20T16:37:53.015000+00:00</t>
  </si>
  <si>
    <t xml:space="preserve">2025:11:20 10:09:56 CST</t>
  </si>
  <si>
    <t xml:space="preserve">2025:11:20 10:09:51 CST</t>
  </si>
  <si>
    <t xml:space="preserve">0f0468d9fae4aa0ca965ef77e9cc67011cb00640e544f44a0bcdf1c841160cb1</t>
  </si>
  <si>
    <t xml:space="preserve">2119defd0d3407c51203bd748897d50008f0a7c14879d7efcc696652fcf6b188</t>
  </si>
  <si>
    <t xml:space="preserve">51c73ef8eb734f66223b7c4ef6782f2b631d32597c1b55d36f7d9faef4a55776</t>
  </si>
  <si>
    <t xml:space="preserve">2025-11-20T16:09:57.856000+00:00</t>
  </si>
  <si>
    <t xml:space="preserve">2025-11-20T16:09:59.375000+00:00</t>
  </si>
  <si>
    <t xml:space="preserve">2025:11:20 09:59:48 CST</t>
  </si>
  <si>
    <t xml:space="preserve">2025:11:20 09:59:43 CST</t>
  </si>
  <si>
    <t xml:space="preserve">21b235c58a0bfaa220b2d8a4593f091fd8e835202047f10a69db4462d05a217f</t>
  </si>
  <si>
    <t xml:space="preserve">cc848e7d75123cd50579c0aa0f09369a38030351a403be48ecf3e24b33c8b0b3</t>
  </si>
  <si>
    <t xml:space="preserve">6e19d19b49cfb65362844bfdb1971f0665ddb13209cb5c18cadbfa5daa7ba1ab</t>
  </si>
  <si>
    <t xml:space="preserve">2025-11-20T15:59:49.580000+00:00</t>
  </si>
  <si>
    <t xml:space="preserve">2025-11-20T15:59:51.220000+00:00</t>
  </si>
  <si>
    <t xml:space="preserve">2025:11:20 10:01:36 CST</t>
  </si>
  <si>
    <t xml:space="preserve">2025:11:20 10:01:31 CST</t>
  </si>
  <si>
    <t xml:space="preserve">b5c514412d5a9ab427f171b2f23e09899f4d3e8fbfa9d9ce9d5ee04f7d79643d</t>
  </si>
  <si>
    <t xml:space="preserve">b3bfd9ac5333f8f9dc36bba77154a3636cbcaade49c2e4c98ab8bbb405f107ba</t>
  </si>
  <si>
    <t xml:space="preserve">055f3da571a82f6cdc3209dfb905937d9ed9677ac68b237f05a873b262f58615</t>
  </si>
  <si>
    <t xml:space="preserve">2025-11-20T16:01:37.660000+00:00</t>
  </si>
  <si>
    <t xml:space="preserve">2025-11-20T16:01:39.380000+00:00</t>
  </si>
  <si>
    <t xml:space="preserve">2025:11:20 10:36:53 CST</t>
  </si>
  <si>
    <t xml:space="preserve">2025:11:20 10:36:47 CST</t>
  </si>
  <si>
    <t xml:space="preserve">cbf6247f00e832d24c3e9ebba68dfbfb9d1560feaecec48344b900c375130064</t>
  </si>
  <si>
    <t xml:space="preserve">8b65d2b893bdd2b7a2b002894dc414524dfc789167366087651ca5d0b5b41dbc</t>
  </si>
  <si>
    <t xml:space="preserve">05b29874aad514c084acb75e186ab4e3a7a9efd9946616f2254f5228a0194c7a</t>
  </si>
  <si>
    <t xml:space="preserve">2025-11-20T16:37:00.479000+00:00</t>
  </si>
  <si>
    <t xml:space="preserve">2025-11-20T16:37:06.335000+00:00</t>
  </si>
  <si>
    <t xml:space="preserve">2025:11:20 09:58:43 CST</t>
  </si>
  <si>
    <t xml:space="preserve">2025:11:20 09:58:38 CST</t>
  </si>
  <si>
    <t xml:space="preserve">cca129559bac112bf2551682a61b5731f3f025702f32abfc814ced5286954aea</t>
  </si>
  <si>
    <t xml:space="preserve">290cbcc2fcb61bd414a27e0b17c85e8e2bb7d37eb6f09ada2159ae9945522ef5</t>
  </si>
  <si>
    <t xml:space="preserve">e09430decace7ef38b5f550f4041926889979961b9a06c159fa918eb0f942e10</t>
  </si>
  <si>
    <t xml:space="preserve">2025-11-20T15:58:44.500000+00:00</t>
  </si>
  <si>
    <t xml:space="preserve">2025-11-20T15:58:45.779000+00:00</t>
  </si>
  <si>
    <t xml:space="preserve">2025:11:20 10:21:01 CST</t>
  </si>
  <si>
    <t xml:space="preserve">2025:11:20 10:20:56 CST</t>
  </si>
  <si>
    <t xml:space="preserve">fd8fa5881e34d675bf89052a968da22919c7374ad3e8931878cb6e523ee53588</t>
  </si>
  <si>
    <t xml:space="preserve">31286040746dbef2a351f9e6e2447b56f31cac61af8d22468c9e3105b59da0e3</t>
  </si>
  <si>
    <t xml:space="preserve">6f56be602b0d5a0fd0873877a6103b032260446eaab9c94ed558cc12923c9b8e</t>
  </si>
  <si>
    <t xml:space="preserve">2025-11-20T16:21:03.214000+00:00</t>
  </si>
  <si>
    <t xml:space="preserve">2025-11-20T16:21:04.889000+00:00</t>
  </si>
  <si>
    <t xml:space="preserve">2025:11:20 10:15:39 CST</t>
  </si>
  <si>
    <t xml:space="preserve">2025:11:20 10:15:33 CST</t>
  </si>
  <si>
    <t xml:space="preserve">dbb53bcb88e47d905981f329fac3c065432959e77131668d58400184e89469b5</t>
  </si>
  <si>
    <t xml:space="preserve">9b8d104999bd13a36f12cae4d76c313a6c2a6f49ed8bb6a30969e47e668ecac5</t>
  </si>
  <si>
    <t xml:space="preserve">243283344766d20d260f20c7d0cb311515c1373bace83370764f451b0cec3dd6</t>
  </si>
  <si>
    <t xml:space="preserve">2025-11-20T16:15:40.494000+00:00</t>
  </si>
  <si>
    <t xml:space="preserve">2025-11-20T16:15:42.299000+00:00</t>
  </si>
  <si>
    <t xml:space="preserve">2025:11:19 03:23:36 CST</t>
  </si>
  <si>
    <t xml:space="preserve">2025:11:19 03:23:31 CST</t>
  </si>
  <si>
    <t xml:space="preserve">660bb10286651ed7de532432b6e86d6e663e2f23857eba32645ffaf60a0957c2</t>
  </si>
  <si>
    <t xml:space="preserve">a05cd49879e994f0f01140ed59d6aab7d03f082ba1255b7e80e8b2063add7416</t>
  </si>
  <si>
    <t xml:space="preserve">88613a07b1e5cc53ce5098de0f4926a84e28c1562536db8c383ff6a7e342965d</t>
  </si>
  <si>
    <t xml:space="preserve">2025-11-19T09:23:37.690000+00:00</t>
  </si>
  <si>
    <t xml:space="preserve">2025-11-19T09:23:39.279000+00:00</t>
  </si>
  <si>
    <t xml:space="preserve">2025-11-19T08:55:48.020000+00:00</t>
  </si>
  <si>
    <t xml:space="preserve">2025-11-20T08:55:48.020000+00:00</t>
  </si>
  <si>
    <t xml:space="preserve">2025:11:20 10:17:14 CST</t>
  </si>
  <si>
    <t xml:space="preserve">2025:11:20 10:17:10 CST</t>
  </si>
  <si>
    <t xml:space="preserve">b20384f04c908b7f8f933ba6b9737715327121b050d3b7b191343bc053745a66</t>
  </si>
  <si>
    <t xml:space="preserve">cd14768d6850a23653c48087cb8aa4a994ab889b4e9bed195f5e977f8f339f11</t>
  </si>
  <si>
    <t xml:space="preserve">bc015ed9bd8bc2a997ef34b5fd25e3b8a40ff7ac21119310dc8c26858455878a</t>
  </si>
  <si>
    <t xml:space="preserve">2025-11-20T16:17:16.269000+00:00</t>
  </si>
  <si>
    <t xml:space="preserve">2025-11-20T16:17:18.095000+00:00</t>
  </si>
  <si>
    <t xml:space="preserve">2025:11:20 10:16:46 CST</t>
  </si>
  <si>
    <t xml:space="preserve">2025:11:20 10:16:41 CST</t>
  </si>
  <si>
    <t xml:space="preserve">86a935b3f1e92cbe56cdc23b5f3296022b48751e0de68cb77e253d5d9d508ba3</t>
  </si>
  <si>
    <t xml:space="preserve">ede8c1cbde3b6cb0fc5d29865a98658c249a73a15ae422bfa01a56e73ce47a54</t>
  </si>
  <si>
    <t xml:space="preserve">449b22e6dfbe8d6163730fd353738a1ee9d369863c81f3217c48ddd85a3831b0</t>
  </si>
  <si>
    <t xml:space="preserve">2025-11-20T16:16:47.794000+00:00</t>
  </si>
  <si>
    <t xml:space="preserve">2025-11-20T16:16:49.210000+00:00</t>
  </si>
  <si>
    <t xml:space="preserve">2025:11:20 10:18:36 CST</t>
  </si>
  <si>
    <t xml:space="preserve">2025:11:20 10:18:31 CST</t>
  </si>
  <si>
    <t xml:space="preserve">7be50f96503fb099cf274da5244a03a3b26e34a0a20bd499897bed6e1ad61ed6</t>
  </si>
  <si>
    <t xml:space="preserve">27522343624cf0c27e1c5974add76e1847ab2555e518e24223ff93abcb73625a</t>
  </si>
  <si>
    <t xml:space="preserve">80f4fa6f6d9e2018adcba73196d1f41b96302cfea8368efb3300cd291ccae7ba</t>
  </si>
  <si>
    <t xml:space="preserve">2025-11-20T16:18:38.175000+00:00</t>
  </si>
  <si>
    <t xml:space="preserve">2025-11-20T16:18:39.415000+00:00</t>
  </si>
  <si>
    <t xml:space="preserve">2025:11:20 10:13:29 CST</t>
  </si>
  <si>
    <t xml:space="preserve">2025:11:20 10:13:24 CST</t>
  </si>
  <si>
    <t xml:space="preserve">be15e18b9c9db071b18a2d6447471ee377684a72ea20515b533c83b48dc2ef08</t>
  </si>
  <si>
    <t xml:space="preserve">8422cb206df0e710aa7f9127f77c9bc99a367953bd9d6c7511e300e10ed6843b</t>
  </si>
  <si>
    <t xml:space="preserve">86b3d0b8432ccf59496f05d1e7ed2fc819fe53c19a84f59c5d8da6d1b97053b9</t>
  </si>
  <si>
    <t xml:space="preserve">2025-11-20T16:13:30.795000+00:00</t>
  </si>
  <si>
    <t xml:space="preserve">2025-11-20T16:13:32.559000+00:00</t>
  </si>
  <si>
    <t xml:space="preserve">2025:11:20 10:19:06 CST</t>
  </si>
  <si>
    <t xml:space="preserve">2025:11:20 10:19:01 CST</t>
  </si>
  <si>
    <t xml:space="preserve">55cd560dddec57e08e4a3579e9582008b4d18b53f3af2b30fc724bb4af5cc6e3</t>
  </si>
  <si>
    <t xml:space="preserve">1069bebbeb3a493b9eae103028174a0041d768fa77de7447eb17943078cdd67c</t>
  </si>
  <si>
    <t xml:space="preserve">f2b2f0316a77f25ea3bc2df359d3079502797fee1fed0a381e29249a5fedbf8c</t>
  </si>
  <si>
    <t xml:space="preserve">2025-11-20T16:19:07.755000+00:00</t>
  </si>
  <si>
    <t xml:space="preserve">2025-11-20T16:19:09.529000+00:00</t>
  </si>
  <si>
    <t xml:space="preserve">2025:11:19 03:02:47 CST</t>
  </si>
  <si>
    <t xml:space="preserve">2025:11:19 03:02:43 CST</t>
  </si>
  <si>
    <t xml:space="preserve">9f4d3faf3e588e7b1c297a9422af24bbd4615df4e690abe739e3d824be6928bf</t>
  </si>
  <si>
    <t xml:space="preserve">f2b47800965fb00b62e6be4c076ae6df766de4530160802d533b625fe3e748e0</t>
  </si>
  <si>
    <t xml:space="preserve">733b196376fd10e46a31a831d2f839093c3fdaffca10888799d88697c5b089f7</t>
  </si>
  <si>
    <t xml:space="preserve">2025-11-19T09:02:49.250000+00:00</t>
  </si>
  <si>
    <t xml:space="preserve">2025-11-19T09:02:50.950000+00:00</t>
  </si>
  <si>
    <t xml:space="preserve">2025-11-19T05:02:15.326000+00:00</t>
  </si>
  <si>
    <t xml:space="preserve">2025-11-20T05:02:15.326000+00:00</t>
  </si>
  <si>
    <t xml:space="preserve">2025:11:19 03:37:35 CST</t>
  </si>
  <si>
    <t xml:space="preserve">2025:11:19 03:37:29 CST</t>
  </si>
  <si>
    <t xml:space="preserve">e7d30843b4f00943e78a126d62156754ebeba15f9e464cc811d435811d041368</t>
  </si>
  <si>
    <t xml:space="preserve">5cdb10e7678f4b1db4d23ed64979f3f383b82f1e997e79a7732cdd897d921b64</t>
  </si>
  <si>
    <t xml:space="preserve">9918456698baee6f8db98653d3a1393cf435c4c2a54dfe3f658497951bdb9f6e</t>
  </si>
  <si>
    <t xml:space="preserve">2025-11-19T09:37:36.760000+00:00</t>
  </si>
  <si>
    <t xml:space="preserve">2025-11-19T09:37:38.430000+00:00</t>
  </si>
  <si>
    <t xml:space="preserve">2025:11:20 10:16:09 CST</t>
  </si>
  <si>
    <t xml:space="preserve">2025:11:20 10:16:04 CST</t>
  </si>
  <si>
    <t xml:space="preserve">e7e1d70ab22bb8fcaedc7ba469f256f5f51d74738983766fe1810ecd2771989f</t>
  </si>
  <si>
    <t xml:space="preserve">96e4353e014d357b8f79c5830fbfa8cbee8f6db9865222a8656698e2f4f5edde</t>
  </si>
  <si>
    <t xml:space="preserve">4ff39da6fc3532005033031e4956324fc34c04cb8b797e36cc6a68123e81b85f</t>
  </si>
  <si>
    <t xml:space="preserve">2025-11-20T16:16:10.154000+00:00</t>
  </si>
  <si>
    <t xml:space="preserve">2025-11-20T16:16:11.834000+00:00</t>
  </si>
  <si>
    <t xml:space="preserve">2025:11:19 04:19:25 CST</t>
  </si>
  <si>
    <t xml:space="preserve">2025:11:19 04:19:20 CST</t>
  </si>
  <si>
    <t xml:space="preserve">c9b929c0cd741cd68b503f0630c4a007afb82e3b95c830cc1b463c5cb02dfcaf</t>
  </si>
  <si>
    <t xml:space="preserve">ed391e58f73ac9bec97c6e70de4602911625071b386a62acd364ef186f30427d</t>
  </si>
  <si>
    <t xml:space="preserve">2f934f719aa0277fce694caf742b78ab6cc91af8706bc15944b77048c6f7931a</t>
  </si>
  <si>
    <t xml:space="preserve">2025-11-19T10:19:26.535000+00:00</t>
  </si>
  <si>
    <t xml:space="preserve">2025-11-19T10:19:28.565000+00:00</t>
  </si>
  <si>
    <t xml:space="preserve">2025:11:20 10:23:13 CST</t>
  </si>
  <si>
    <t xml:space="preserve">2025:11:20 10:23:09 CST</t>
  </si>
  <si>
    <t xml:space="preserve">97cc5099abdef9a75c378a7c8cb40c02e6f0c23879a61e10bd12ddfb9d4ee777</t>
  </si>
  <si>
    <t xml:space="preserve">03298beb99a6693403581caff5262efb117c5b52c31943197584f1115b6e459c</t>
  </si>
  <si>
    <t xml:space="preserve">58cc76a30fb6b85c924ed9e6567fbf87b74b9ea88416ec8d6e25648f15ba90e6</t>
  </si>
  <si>
    <t xml:space="preserve">2025-11-20T16:23:21.255000+00:00</t>
  </si>
  <si>
    <t xml:space="preserve">2025-11-20T16:23:22.894000+00:00</t>
  </si>
  <si>
    <t xml:space="preserve">2025:11:20 10:24:12 CST</t>
  </si>
  <si>
    <t xml:space="preserve">2025:11:20 10:24:07 CST</t>
  </si>
  <si>
    <t xml:space="preserve">8f02a746f3e6183440451160ffcbb160b7ba1e0ed377228f27e075dbcceab59d</t>
  </si>
  <si>
    <t xml:space="preserve">5529be69eb21e0f6850d8ca95282d23d511b5e93764f39332c7bb97102113abd</t>
  </si>
  <si>
    <t xml:space="preserve">b5b72228057e0ebd4ca14285180e3ff5366695f91e2a2e63f0261d60eef7712e</t>
  </si>
  <si>
    <t xml:space="preserve">2025-11-20T16:24:13.799000+00:00</t>
  </si>
  <si>
    <t xml:space="preserve">2025-11-20T16:24:15.439000+00:00</t>
  </si>
  <si>
    <t xml:space="preserve">2025:11:20 10:11:02 CST</t>
  </si>
  <si>
    <t xml:space="preserve">2025:11:20 10:10:56 CST</t>
  </si>
  <si>
    <t xml:space="preserve">7b8647e605977dada18eb03e6e07e5dfe4bb540ecdf500f9cc0cc0eabef57b8e</t>
  </si>
  <si>
    <t xml:space="preserve">396c859de763bc7f326ec273431ad7fd7a5d519acbdfa992fdc58f8f4c6f2a05</t>
  </si>
  <si>
    <t xml:space="preserve">94fca040c8f9c01066dac677ebd48c9ccd8158e2d0688764d2306ff8be4c2fbf</t>
  </si>
  <si>
    <t xml:space="preserve">2025-11-20T16:11:03.715000+00:00</t>
  </si>
  <si>
    <t xml:space="preserve">2025-11-20T16:11:05.414000+00:00</t>
  </si>
  <si>
    <t xml:space="preserve">2025:11:20 10:28:28 CST</t>
  </si>
  <si>
    <t xml:space="preserve">2025:11:20 10:28:23 CST</t>
  </si>
  <si>
    <t xml:space="preserve">9172cf6f8c3fc0971be5efffea48ce9b238dff941287c475d07423c440a6780d</t>
  </si>
  <si>
    <t xml:space="preserve">e622bbd2cad5bb216366132d2d2bf64ee3dc307570902d8643eee42b2e7e9108</t>
  </si>
  <si>
    <t xml:space="preserve">4e87365e86e36ef5a70b281427695298f723d42ae26545c42099d78f63860d71</t>
  </si>
  <si>
    <t xml:space="preserve">2025-11-20T16:28:30.373000+00:00</t>
  </si>
  <si>
    <t xml:space="preserve">2025-11-20T16:28:31.974000+00:00</t>
  </si>
  <si>
    <t xml:space="preserve">2025:11:20 10:12:04 CST</t>
  </si>
  <si>
    <t xml:space="preserve">2025:11:20 10:11:58 CST</t>
  </si>
  <si>
    <t xml:space="preserve">89805c423d6785ead54a2996f8c5b4f335e4efae6a20db84d581970ea20e23ed</t>
  </si>
  <si>
    <t xml:space="preserve">ed3e4cc250987701b34028df2e150a40cf8f8eb8f3709be546a4b16c8743b8c5</t>
  </si>
  <si>
    <t xml:space="preserve">8444952118bac4f43738e35f1ee5cd2876d9adaf9f671cfad33cfb7447975b6c</t>
  </si>
  <si>
    <t xml:space="preserve">2025-11-20T16:12:05.354000+00:00</t>
  </si>
  <si>
    <t xml:space="preserve">2025-11-20T16:12:06.994000+00:00</t>
  </si>
  <si>
    <t xml:space="preserve">2025:11:20 10:26:47 CST</t>
  </si>
  <si>
    <t xml:space="preserve">2025:11:20 10:26:41 CST</t>
  </si>
  <si>
    <t xml:space="preserve">deae37b7edf4e7185d5cda1a7f1827c30a31598bf178a974fe166e07214097a5</t>
  </si>
  <si>
    <t xml:space="preserve">77d6f77af2edd34e6a860ac5528162ec23f9d34944c5744afaf74845e62bc19c</t>
  </si>
  <si>
    <t xml:space="preserve">054615d30f7bf6d490d33dc62cdd4f07dcbb29d69113e6a5dd18e089d5f1120e</t>
  </si>
  <si>
    <t xml:space="preserve">2025-11-20T16:26:48.434000+00:00</t>
  </si>
  <si>
    <t xml:space="preserve">2025-11-20T16:26:50.134000+00:00</t>
  </si>
  <si>
    <t xml:space="preserve">2025:11:20 10:13:01 CST</t>
  </si>
  <si>
    <t xml:space="preserve">2025:11:20 10:12:55 CST</t>
  </si>
  <si>
    <t xml:space="preserve">e25cc994dd5727f1078db8670b6b0af8ab9e721caae2759ae5362811712ec1c4</t>
  </si>
  <si>
    <t xml:space="preserve">6d75888dd6b705dd44703cd8d2c87d29e7325721b79dccb0d3157ea02f70e2fa</t>
  </si>
  <si>
    <t xml:space="preserve">ffc1bd69a6bfad953a3cd0aab49b0361dc731b85b09fe9df9684a79fac88d04a</t>
  </si>
  <si>
    <t xml:space="preserve">2025-11-20T16:13:03.094000+00:00</t>
  </si>
  <si>
    <t xml:space="preserve">2025-11-20T16:13:04.569000+00:00</t>
  </si>
  <si>
    <t xml:space="preserve">2025:11:19 03:12:13 CST</t>
  </si>
  <si>
    <t xml:space="preserve">2025:11:19 03:12:07 CST</t>
  </si>
  <si>
    <t xml:space="preserve">5f41fd85f087c2d197f20a81c6c10c8b10abe6ed1096ed18efdcd21090c3b794</t>
  </si>
  <si>
    <t xml:space="preserve">dda39b63431b6e289841b8aac662c25bfc750b42a6c5e7a421110ac91ff844ad</t>
  </si>
  <si>
    <t xml:space="preserve">7f8543d08a3ac66008ca044b0663380c8f40d5727f6250a751f90e4de3532ba7</t>
  </si>
  <si>
    <t xml:space="preserve">2025-11-19T09:12:14.300000+00:00</t>
  </si>
  <si>
    <t xml:space="preserve">2025-11-18T11:35:21.932000+00:00</t>
  </si>
  <si>
    <t xml:space="preserve">2025-11-19T11:35:21.932000+00:00</t>
  </si>
  <si>
    <t xml:space="preserve">2025-11-19T09:12:15.670000+00:00</t>
  </si>
  <si>
    <t xml:space="preserve">2025:11:20 10:23:43 CST</t>
  </si>
  <si>
    <t xml:space="preserve">2025:11:20 10:23:38 CST</t>
  </si>
  <si>
    <t xml:space="preserve">9071c1fbb80af3e958c8d160f64eb7656757fca73c240bd8adc5d37af90dc39a</t>
  </si>
  <si>
    <t xml:space="preserve">a989dfdd2ba5013c577aa149f3b5c8e2b8511c5c2b0158ec8a8c52ea9edbc98e</t>
  </si>
  <si>
    <t xml:space="preserve">2226d0357619f6100a4e588f413a68850c670870a83069a3c909570ad680fa9c</t>
  </si>
  <si>
    <t xml:space="preserve">2025-11-20T16:23:44.730000+00:00</t>
  </si>
  <si>
    <t xml:space="preserve">2025-11-20T16:23:46.359000+00:00</t>
  </si>
  <si>
    <t xml:space="preserve">2025:11:20 10:22:05 CST</t>
  </si>
  <si>
    <t xml:space="preserve">2025:11:20 10:22:00 CST</t>
  </si>
  <si>
    <t xml:space="preserve">6e2adcee7224ed404bf6eae05f933200170940586f7011c36651ef35d41f66f6</t>
  </si>
  <si>
    <t xml:space="preserve">527901f17ae02b8eba7211e097987af279a4508c5156434c3afbcbfd4fd207d8</t>
  </si>
  <si>
    <t xml:space="preserve">f1b32d946a03462951d3d5b2ac32361d598b37e4d8a8e2d4f3d54cf343926d81</t>
  </si>
  <si>
    <t xml:space="preserve">2025-11-20T16:22:06.854000+00:00</t>
  </si>
  <si>
    <t xml:space="preserve">2025-11-20T16:22:08.454000+00:00</t>
  </si>
  <si>
    <t xml:space="preserve">2025:11:20 10:12:34 CST</t>
  </si>
  <si>
    <t xml:space="preserve">2025:11:20 10:12:29 CST</t>
  </si>
  <si>
    <t xml:space="preserve">1a6495f623c18ad414806d4cabd51c6d799e2ddc5648650039f62b60e098bfbb</t>
  </si>
  <si>
    <t xml:space="preserve">1f422889806f7e49ca3c3fb0e9c64b1754f91f09343e80a8d63de2fab51a8756</t>
  </si>
  <si>
    <t xml:space="preserve">8310c7e02bf2e86f412613980016cb782d332a932fface9fe64d7253b4104556</t>
  </si>
  <si>
    <t xml:space="preserve">2025-11-20T16:12:35.534000+00:00</t>
  </si>
  <si>
    <t xml:space="preserve">2025-11-20T16:12:37.155000+00:00</t>
  </si>
  <si>
    <t xml:space="preserve">2025:11:20 10:14:08 CST</t>
  </si>
  <si>
    <t xml:space="preserve">2025:11:20 10:14:03 CST</t>
  </si>
  <si>
    <t xml:space="preserve">f319df78fd47f4f2c26104c51c687b56b924df0a7f5b742acff7005e19bf6817</t>
  </si>
  <si>
    <t xml:space="preserve">c444318599d7ab139e2e433c35b79b9eea4e1d42087e3c090607dcc784f874d6</t>
  </si>
  <si>
    <t xml:space="preserve">f68ba5284f538f6167a9919c4865283ebc0670b60863d0221ee2a8b766549ade</t>
  </si>
  <si>
    <t xml:space="preserve">2025-11-20T16:14:09.879000+00:00</t>
  </si>
  <si>
    <t xml:space="preserve">2025-11-20T16:14:11.314000+00:00</t>
  </si>
  <si>
    <t xml:space="preserve">2025:11:20 10:15:03 CST</t>
  </si>
  <si>
    <t xml:space="preserve">2025:11:20 10:14:58 CST</t>
  </si>
  <si>
    <t xml:space="preserve">b8e1e0b22bea0fe115edcebed3e3868f3b8a62feb36a733052834bd6e729888c</t>
  </si>
  <si>
    <t xml:space="preserve">917f282c123f4a2e26a74087628f876e5ab814109ecca275601423a570038c90</t>
  </si>
  <si>
    <t xml:space="preserve">65d05dfce4446b97aeefca79d237e88f30b0d84011a3aaf9f41143562d2283e2</t>
  </si>
  <si>
    <t xml:space="preserve">2025-11-20T16:15:04.889000+00:00</t>
  </si>
  <si>
    <t xml:space="preserve">2025-11-20T16:15:06.694000+00:00</t>
  </si>
  <si>
    <t xml:space="preserve">2025:11:20 10:39:04 CST</t>
  </si>
  <si>
    <t xml:space="preserve">2025:11:20 10:38:59 CST</t>
  </si>
  <si>
    <t xml:space="preserve">166dccf6b3eebd42c2d994582421d3b54fc5267d1247aeba3f2be7c1d9176266</t>
  </si>
  <si>
    <t xml:space="preserve">e22cbb2f5d4e67add6ee580d15943e20a63638dadfd7a0cf6961edd38a54f668</t>
  </si>
  <si>
    <t xml:space="preserve">11319d055e27b59e2da234cd573c4b6e066a9fc829f9e0528cef947bf2fe5cd2</t>
  </si>
  <si>
    <t xml:space="preserve">2025-11-20T16:39:05.995000+00:00</t>
  </si>
  <si>
    <t xml:space="preserve">2025-11-20T16:39:07.494000+00:00</t>
  </si>
  <si>
    <t xml:space="preserve">2025:11:20 10:18:08 CST</t>
  </si>
  <si>
    <t xml:space="preserve">2025:11:20 10:18:03 CST</t>
  </si>
  <si>
    <t xml:space="preserve">fb819a8b6bb90181b3b89890f27c1cccf4b39e98f04f7088222177ff79c2a366</t>
  </si>
  <si>
    <t xml:space="preserve">6bdccc5c927c0365ab35f560cb6274d5e489697fc16b7f7bd463147380e3bd8b</t>
  </si>
  <si>
    <t xml:space="preserve">9c752b42bbfe714e14c4acb843c548bf2cd0d75fe763f8e1632eda87c12c17b5</t>
  </si>
  <si>
    <t xml:space="preserve">2025-11-20T16:18:09.994000+00:00</t>
  </si>
  <si>
    <t xml:space="preserve">2025-11-20T16:18:12.714000+00:00</t>
  </si>
  <si>
    <t xml:space="preserve">2025:11:20 10:11:34 CST</t>
  </si>
  <si>
    <t xml:space="preserve">2025:11:20 10:11:29 CST</t>
  </si>
  <si>
    <t xml:space="preserve">4d03564d786172c3bf4b4cd11f90a6b8354924b6fa6ee99683503f6fbcbeb587</t>
  </si>
  <si>
    <t xml:space="preserve">83f6355a2cc104216346bb7a98cc1eb78b7bbe40b312eab4f8189886e7df5ec5</t>
  </si>
  <si>
    <t xml:space="preserve">84f9cd99a9fff0e356540d6d84f29911451df44118485528c62f27162c6b127c</t>
  </si>
  <si>
    <t xml:space="preserve">2025-11-20T16:11:35.556000+00:00</t>
  </si>
  <si>
    <t xml:space="preserve">2025-11-20T16:11:36.854000+00:00</t>
  </si>
  <si>
    <t xml:space="preserve">2025:11:20 10:22:36 CST</t>
  </si>
  <si>
    <t xml:space="preserve">2025:11:20 10:22:31 CST</t>
  </si>
  <si>
    <t xml:space="preserve">21b347f22a4a5ccf4809daf246191c207c5ca85fd7110b3bdb49f9b31e508890</t>
  </si>
  <si>
    <t xml:space="preserve">fa2a67d4176f087ad407984207125299f05519903217a4459d1a73e458f11369</t>
  </si>
  <si>
    <t xml:space="preserve">1f7ba2e145e43eb0b62dde56e9223459253b254aa60f78d5ada9a672a26505d7</t>
  </si>
  <si>
    <t xml:space="preserve">2025-11-20T16:22:37.955000+00:00</t>
  </si>
  <si>
    <t xml:space="preserve">2025-11-20T16:22:39.634000+00:00</t>
  </si>
  <si>
    <t xml:space="preserve">2025:11:20 10:28:01 CST</t>
  </si>
  <si>
    <t xml:space="preserve">2025:11:20 10:27:56 CST</t>
  </si>
  <si>
    <t xml:space="preserve">28e17e0f8b1a0568243b7b7af48675ae0e2d3b854065a0c9144c3b5734658bcd</t>
  </si>
  <si>
    <t xml:space="preserve">815a721b91b699c262d543ada5cdcc647630aa5a862c9d5fca0c5f155bfdb9d0</t>
  </si>
  <si>
    <t xml:space="preserve">d50f267bbcd18f3aa9dbfb25d75058d484b5bbddae3084c8d4e4a5b15fdfcd37</t>
  </si>
  <si>
    <t xml:space="preserve">2025-11-20T16:28:03.254000+00:00</t>
  </si>
  <si>
    <t xml:space="preserve">2025-11-20T16:28:04.934000+00:00</t>
  </si>
  <si>
    <t xml:space="preserve">2025:11:20 10:20:13 CST</t>
  </si>
  <si>
    <t xml:space="preserve">2025:11:20 10:20:09 CST</t>
  </si>
  <si>
    <t xml:space="preserve">0c30db11b9c1fda839858315579c0a86afe8121071390e7dd7f6a23749f797f2</t>
  </si>
  <si>
    <t xml:space="preserve">6ce1644c5b2f646184fda25a43a4c39b4874f9249b2f15d3ca055ccf769b4511</t>
  </si>
  <si>
    <t xml:space="preserve">41eaf781354197c51af2decc10a5dab958f27261aa59cd8d0e8ff6bd8bbc6638</t>
  </si>
  <si>
    <t xml:space="preserve">2025-11-20T16:20:14.560000+00:00</t>
  </si>
  <si>
    <t xml:space="preserve">2025-11-20T16:20:16.039000+00:00</t>
  </si>
  <si>
    <t xml:space="preserve">2025:11:20 10:17:41 CST</t>
  </si>
  <si>
    <t xml:space="preserve">2025:11:20 10:17:36 CST</t>
  </si>
  <si>
    <t xml:space="preserve">6516619002f75be8a1458e3dba46ab5bbab6a85b9e76a4c861b5c9c66effe323</t>
  </si>
  <si>
    <t xml:space="preserve">336c90293ed880c6e5c95e3a20897a29daa3d8297aaf227f263cd7d9dc66e145</t>
  </si>
  <si>
    <t xml:space="preserve">9afa842faf39a4093177fefc582636677019a32a0725f681957248ca8507e935</t>
  </si>
  <si>
    <t xml:space="preserve">2025-11-20T16:17:42.714000+00:00</t>
  </si>
  <si>
    <t xml:space="preserve">2025-11-20T16:17:44.294000+00:00</t>
  </si>
  <si>
    <t xml:space="preserve">2025:11:20 10:27:36 CST</t>
  </si>
  <si>
    <t xml:space="preserve">2025:11:20 10:27:31 CST</t>
  </si>
  <si>
    <t xml:space="preserve">adf2ce0c04a225322122ee7ac3cbf9d2ac2ae68559c473182bb99c8d2d711374</t>
  </si>
  <si>
    <t xml:space="preserve">c26d795ff7f4cf0922d525956252c4d3aa9ecc67b21e8376f4450d854c2ab7b2</t>
  </si>
  <si>
    <t xml:space="preserve">cbb7553651d4689a73899a4d500e6b9966a57a30783fdc0f0d2fc4c6e01053df</t>
  </si>
  <si>
    <t xml:space="preserve">2025-11-20T16:27:37.595000+00:00</t>
  </si>
  <si>
    <t xml:space="preserve">2025-11-20T16:27:39.374000+00:00</t>
  </si>
  <si>
    <t xml:space="preserve">2025:11:20 10:19:36 CST</t>
  </si>
  <si>
    <t xml:space="preserve">2025:11:20 10:19:31 CST</t>
  </si>
  <si>
    <t xml:space="preserve">deb2c398adb34fca339ca7ed0a4c097a5125b6510150185159eb47ff772c7d5e</t>
  </si>
  <si>
    <t xml:space="preserve">990d5a74b459a7f0f5f96695a81d0f15d8d205b66f315e34bba61354df89a022</t>
  </si>
  <si>
    <t xml:space="preserve">0d918e0f8ed34cbb62d0808f4a5aaca4bd9ebd6cb98b66f73cdc8a1442ebcc7c</t>
  </si>
  <si>
    <t xml:space="preserve">2025-11-20T16:19:37.400000+00:00</t>
  </si>
  <si>
    <t xml:space="preserve">2025-11-20T16:19:39.040000+00:00</t>
  </si>
  <si>
    <t xml:space="preserve">2025:11:20 10:25:21 CST</t>
  </si>
  <si>
    <t xml:space="preserve">2025:11:20 10:25:16 CST</t>
  </si>
  <si>
    <t xml:space="preserve">e350e721675d1740f4eb01b417afcf51499a468b365e176c1e113e52f6cfc22b</t>
  </si>
  <si>
    <t xml:space="preserve">13f90380216f5cec1acb11dd4d1f0ba8b669dd3b2fb678e349dc49be1fe98b99</t>
  </si>
  <si>
    <t xml:space="preserve">e0f493705111e46dd98f75612e3f440f9b8595353744104af6fd856e52454b2b</t>
  </si>
  <si>
    <t xml:space="preserve">2025-11-20T16:25:23.114000+00:00</t>
  </si>
  <si>
    <t xml:space="preserve">2025-11-20T16:25:24.974000+00:00</t>
  </si>
  <si>
    <t xml:space="preserve">2025:11:20 10:24:41 CST</t>
  </si>
  <si>
    <t xml:space="preserve">2025:11:20 10:24:36 CST</t>
  </si>
  <si>
    <t xml:space="preserve">915edc2c922685c56190ed30cd5710fc045b834b1747a964d7ca8bd5857c7542</t>
  </si>
  <si>
    <t xml:space="preserve">24fbd91ae38d3f403788b72af05285736993cf6cb9015c3b40758d3468c6c6a6</t>
  </si>
  <si>
    <t xml:space="preserve">6efd52f4dad98d90b408fc6f4357dff919d2dc242fc1028b32ccb19225d6627c</t>
  </si>
  <si>
    <t xml:space="preserve">2025-11-20T16:24:42.999000+00:00</t>
  </si>
  <si>
    <t xml:space="preserve">2025-11-20T16:24:44.534000+00:00</t>
  </si>
  <si>
    <t xml:space="preserve">2025:11:20 10:42:56 CST</t>
  </si>
  <si>
    <t xml:space="preserve">2025:11:20 10:42:50 CST</t>
  </si>
  <si>
    <t xml:space="preserve">7fe2cddb5a9d7a639d9b54f45ff98eab5d022ea9362af2b0544cebf947855146</t>
  </si>
  <si>
    <t xml:space="preserve">1d5e4a7b4112308d5c4ccaeb869fb1eeeaa153e49d4608ccb5186fd2713769b7</t>
  </si>
  <si>
    <t xml:space="preserve">bc7dbffc18f99b399ef28d7b0527e14fce6273bb7b96bceebbaa285ebceed146</t>
  </si>
  <si>
    <t xml:space="preserve">2025-11-20T16:42:57.299000+00:00</t>
  </si>
  <si>
    <t xml:space="preserve">2025-11-20T16:42:58.895000+00:00</t>
  </si>
  <si>
    <t xml:space="preserve">2025:11:20 10:42:25 CST</t>
  </si>
  <si>
    <t xml:space="preserve">2025:11:20 10:42:20 CST</t>
  </si>
  <si>
    <t xml:space="preserve">7d766bc3b37f7efa85cd6a2aa260107a35bd22747ee49e5b85b9576611c26481</t>
  </si>
  <si>
    <t xml:space="preserve">fba82e3362d55a07af51f6c4d5735d61ae4119ec08229040f0f095104ba39462</t>
  </si>
  <si>
    <t xml:space="preserve">ea54a5bbd88e9bfd8128b74ba3bda6707fdd008e92165dafac3d521300102b4e</t>
  </si>
  <si>
    <t xml:space="preserve">2025-11-20T16:42:26.760000+00:00</t>
  </si>
  <si>
    <t xml:space="preserve">2025-11-20T16:42:28.514000+00:00</t>
  </si>
  <si>
    <t xml:space="preserve">2025:11:20 10:46:18 CST</t>
  </si>
  <si>
    <t xml:space="preserve">2025:11:20 10:46:14 CST</t>
  </si>
  <si>
    <t xml:space="preserve">15a5b9aa0d7c65d85572e982f5d4daf4cab94a7fe85574a5e38cd389811a2be3</t>
  </si>
  <si>
    <t xml:space="preserve">56e5ca68583dbe1244d5080fee5d34ac9a6374663ddd83f256da53a2a9fc5334</t>
  </si>
  <si>
    <t xml:space="preserve">0875479c228a71103a2e368abdccd40688d7c7c2cc272d7027029e78c4fb39b5</t>
  </si>
  <si>
    <t xml:space="preserve">2025-11-20T16:46:19.504000+00:00</t>
  </si>
  <si>
    <t xml:space="preserve">2025-11-20T16:46:21.189000+00:00</t>
  </si>
  <si>
    <t xml:space="preserve">2025:11:20 10:33:25 CST</t>
  </si>
  <si>
    <t xml:space="preserve">2025:11:20 10:33:20 CST</t>
  </si>
  <si>
    <t xml:space="preserve">83475bab4d0019a510f08e824012712e62162986b245875af337be382cfac379</t>
  </si>
  <si>
    <t xml:space="preserve">826e16ff197a4372c79bae79d09f40e829308438efc222102941bf3ad1319896</t>
  </si>
  <si>
    <t xml:space="preserve">4cf38e34b5cafa10eb7e7e2849950a9c24a13f9cc0d97c81beeb5e1db1a1bd24</t>
  </si>
  <si>
    <t xml:space="preserve">2025-11-20T16:33:26.445000+00:00</t>
  </si>
  <si>
    <t xml:space="preserve">2025-11-20T16:33:28.359000+00:00</t>
  </si>
  <si>
    <t xml:space="preserve">2025:11:20 10:33:54 CST</t>
  </si>
  <si>
    <t xml:space="preserve">2025:11:20 10:33:49 CST</t>
  </si>
  <si>
    <t xml:space="preserve">b8a3098ede4f69d1328ed9111d5e164e079df486429c09a88a0a948a41d33772</t>
  </si>
  <si>
    <t xml:space="preserve">3a1f93d6eeac5e5da9023d80b6f100b36a093d7c9c8c7cac74114b05dd71e063</t>
  </si>
  <si>
    <t xml:space="preserve">5838b22feba121e158f2d8bfd921a3a2ba653414a350dad56e6318f141e8e5a5</t>
  </si>
  <si>
    <t xml:space="preserve">2025-11-20T16:33:55.714000+00:00</t>
  </si>
  <si>
    <t xml:space="preserve">2025-11-20T16:33:57.474000+00:00</t>
  </si>
  <si>
    <t xml:space="preserve">2025:11:20 10:31:21 CST</t>
  </si>
  <si>
    <t xml:space="preserve">2025:11:20 10:31:16 CST</t>
  </si>
  <si>
    <t xml:space="preserve">d657d590fca42d2ecc6db33dbcd63121059b4cf8da0f94f5e2760aff5fe1c4ff</t>
  </si>
  <si>
    <t xml:space="preserve">fddc271155ce449413c4a910851649913f29a3a1bd4cbcdc77355c005484529d</t>
  </si>
  <si>
    <t xml:space="preserve">712ea20b7f9ab520b16ee85f649f36552a2d51c497e794ae0aced1f154b974a0</t>
  </si>
  <si>
    <t xml:space="preserve">2025-11-20T16:31:23.240000+00:00</t>
  </si>
  <si>
    <t xml:space="preserve">2025-11-20T16:31:24.680000+00:00</t>
  </si>
  <si>
    <t xml:space="preserve">2025:11:19 04:05:54 CST</t>
  </si>
  <si>
    <t xml:space="preserve">2025:11:19 04:05:48 CST</t>
  </si>
  <si>
    <t xml:space="preserve">7525eda8b6d9c74742681a7cabb94213c34993156d739e64fe306f394235a08c</t>
  </si>
  <si>
    <t xml:space="preserve">f0eadac3d070f5162f4ab0390b101af108182adec8cb9f1dd30e08d9a4022ac2</t>
  </si>
  <si>
    <t xml:space="preserve">25a8f9e07377da203eeb47c3094dc0ed79a1c865153231c7bfde640bb039d768</t>
  </si>
  <si>
    <t xml:space="preserve">2025-11-19T10:05:56.090000+00:00</t>
  </si>
  <si>
    <t xml:space="preserve">2025-11-19T10:05:57.110000+00:00</t>
  </si>
  <si>
    <t xml:space="preserve">2025:11:20 10:42:01 CST</t>
  </si>
  <si>
    <t xml:space="preserve">2025:11:20 10:41:55 CST</t>
  </si>
  <si>
    <t xml:space="preserve">dfec22c840112ae21aabaf8867e74bd40fa4e6138b6ee079f5c6f18144511dd3</t>
  </si>
  <si>
    <t xml:space="preserve">704dce26fb6051a15dea53d30d02ea8bec77b6993e19c11f625bf9bda6f944a5</t>
  </si>
  <si>
    <t xml:space="preserve">5a9b9c097251e0c703e565b662e5249f238be1b54629fb77a69149aae3284a57</t>
  </si>
  <si>
    <t xml:space="preserve">2025-11-20T16:42:02.774000+00:00</t>
  </si>
  <si>
    <t xml:space="preserve">2025-11-20T16:42:04.454000+00:00</t>
  </si>
  <si>
    <t xml:space="preserve">2025:11:20 10:52:27 CST</t>
  </si>
  <si>
    <t xml:space="preserve">2025:11:20 10:52:22 CST</t>
  </si>
  <si>
    <t xml:space="preserve">962c14d137d62d3ccb60cbebe758e6f3aad3ddf4a3dae23b19720a32746fb2af</t>
  </si>
  <si>
    <t xml:space="preserve">7cdf391a91fdc3395092d52ba296a6958b7da8db3faba9cc2a9b6e1ff128b2d7</t>
  </si>
  <si>
    <t xml:space="preserve">90adce3427598829f2f5a7ccb4284e28ea685d1c55d7f4d670e78fa1105ed5f7</t>
  </si>
  <si>
    <t xml:space="preserve">2025-11-20T16:52:28.959000+00:00</t>
  </si>
  <si>
    <t xml:space="preserve">2025-11-20T16:52:30.489000+00:00</t>
  </si>
  <si>
    <t xml:space="preserve">2025:11:19 03:21:37 CST</t>
  </si>
  <si>
    <t xml:space="preserve">2025:11:19 03:21:31 CST</t>
  </si>
  <si>
    <t xml:space="preserve">a0e45bf38c55aa1151692bd446a03f5e171c897bf1b490a02249e67ab0183c46</t>
  </si>
  <si>
    <t xml:space="preserve">977f07bf795f1a18aed6c78e3feda04486820c2ba5d9d1cfc132419735341d34</t>
  </si>
  <si>
    <t xml:space="preserve">c982158853aec4e09dc9dcc3d179693d5f6898ce4cd35bd56092dd9bd06da591</t>
  </si>
  <si>
    <t xml:space="preserve">2025-11-19T09:21:38.995000+00:00</t>
  </si>
  <si>
    <t xml:space="preserve">2025-11-19T09:21:40.564000+00:00</t>
  </si>
  <si>
    <t xml:space="preserve">2025:11:20 10:50:46 CST</t>
  </si>
  <si>
    <t xml:space="preserve">2025:11:20 10:50:41 CST</t>
  </si>
  <si>
    <t xml:space="preserve">9720b398a62cdd8a16753fd6ca8469d7f0b5f8cb41894da4009b18042c93484d</t>
  </si>
  <si>
    <t xml:space="preserve">b0bdc6fdc0ce459e21b940f6481c8ad0e86aadec02ab4f99cfb0c41aaac18838</t>
  </si>
  <si>
    <t xml:space="preserve">1faf91581994cafc8d1b7837b6b79d1a55c90f9131172ba2470fd0e5e83eee3a</t>
  </si>
  <si>
    <t xml:space="preserve">2025-11-20T16:50:47.769000+00:00</t>
  </si>
  <si>
    <t xml:space="preserve">2025-11-20T16:50:49.529000+00:00</t>
  </si>
  <si>
    <t xml:space="preserve">2025:11:20 10:51:42 CST</t>
  </si>
  <si>
    <t xml:space="preserve">2025:11:20 10:51:38 CST</t>
  </si>
  <si>
    <t xml:space="preserve">2f3b649c544ccc8f448807421927f626f2143c229fbd5a65173fa574e76e62da</t>
  </si>
  <si>
    <t xml:space="preserve">e8a4660dad6d0b9022110d08320835413efd3db4229db5edd1f4604ed1e7accd</t>
  </si>
  <si>
    <t xml:space="preserve">746da9a0cd90e397d4a41247b6f855857afdd280e8b57cb0cb394e24a73d84d5</t>
  </si>
  <si>
    <t xml:space="preserve">2025-11-20T16:51:43.884000+00:00</t>
  </si>
  <si>
    <t xml:space="preserve">2025-11-20T16:51:45.434000+00:00</t>
  </si>
  <si>
    <t xml:space="preserve">2025:11:20 10:34:26 CST</t>
  </si>
  <si>
    <t xml:space="preserve">2025:11:20 10:34:21 CST</t>
  </si>
  <si>
    <t xml:space="preserve">6738c7ce52a5828f1d5ce4b82575ecd4a5cf74b94b6b9f9554811b39524ea9d5</t>
  </si>
  <si>
    <t xml:space="preserve">952d3fafd644986e31f6cfd26975437aef2886d9c0b19b3d37b1a0eb45e91ca9</t>
  </si>
  <si>
    <t xml:space="preserve">98e77ae698208998a64bdc1a2df070f5653c035b600315277cd7971ca16e3066</t>
  </si>
  <si>
    <t xml:space="preserve">2025-11-20T16:34:27.835000+00:00</t>
  </si>
  <si>
    <t xml:space="preserve">2025-11-20T16:34:29.654000+00:00</t>
  </si>
  <si>
    <t xml:space="preserve">2025:11:19 03:42:22 CST</t>
  </si>
  <si>
    <t xml:space="preserve">2025:11:19 03:42:16 CST</t>
  </si>
  <si>
    <t xml:space="preserve">40d976b345ff0473c6daa3acb8290b6f70dd9bf5b3ba8783bf1444534e1ddd16</t>
  </si>
  <si>
    <t xml:space="preserve">b826b4501a740cedc94d430abb3d92f1e872bc73a57c2cb63d4f81abc6c46b58</t>
  </si>
  <si>
    <t xml:space="preserve">39fd6d5a0931116d1f93d3ecb21ed1c83206b655ea4e66a64337cdb450f943ca</t>
  </si>
  <si>
    <t xml:space="preserve">2025-11-19T09:42:23.685000+00:00</t>
  </si>
  <si>
    <t xml:space="preserve">2025-11-19T09:42:29.110000+00:00</t>
  </si>
  <si>
    <t xml:space="preserve">2025:11:19 06:23:54 CST</t>
  </si>
  <si>
    <t xml:space="preserve">2025:11:19 06:23:50 CST</t>
  </si>
  <si>
    <t xml:space="preserve">3add4155222003cefaf31840f50ab96b438b81058d2f61f8e7d9b8da9bc418b3</t>
  </si>
  <si>
    <t xml:space="preserve">33dcc530adea74f29641aa57047d81e203386439561cbcc4410476a700c042bd</t>
  </si>
  <si>
    <t xml:space="preserve">9679494c9db8af9da943d0b486271f1a2c0eac8bf2722f318859247078398c7e</t>
  </si>
  <si>
    <t xml:space="preserve">2025-11-19T12:23:55.976000+00:00</t>
  </si>
  <si>
    <t xml:space="preserve">2025-11-19T12:23:57.735000+00:00</t>
  </si>
  <si>
    <t xml:space="preserve">2025:11:20 10:48:09 CST</t>
  </si>
  <si>
    <t xml:space="preserve">2025:11:20 10:48:03 CST</t>
  </si>
  <si>
    <t xml:space="preserve">a9edff13bf59b51150d9363614e4cfede6318d819e86c96479a7c022c1dd2815</t>
  </si>
  <si>
    <t xml:space="preserve">21905842374d5422528b61ec2d258d5ea58e2d3df1cf98a9781dd74c19e69d62</t>
  </si>
  <si>
    <t xml:space="preserve">0407b37ec45c24663274c8a176a85edd120cef13910e7e3916f19482a517ab63</t>
  </si>
  <si>
    <t xml:space="preserve">2025-11-20T16:48:10.415000+00:00</t>
  </si>
  <si>
    <t xml:space="preserve">2025-11-20T16:48:11.915000+00:00</t>
  </si>
  <si>
    <t xml:space="preserve">2025:11:20 10:49:22 CST</t>
  </si>
  <si>
    <t xml:space="preserve">2025:11:20 10:49:17 CST</t>
  </si>
  <si>
    <t xml:space="preserve">77e7de14f349a06f539148a57ebe945af1a3f2fd30dd4f29954ca19524ac51bf</t>
  </si>
  <si>
    <t xml:space="preserve">78ea6bfac98af3a26f916bf812e6434c73ede43f23e3d7805b1eedb590e23ce0</t>
  </si>
  <si>
    <t xml:space="preserve">27096feb8b09c48cf2a044106b5508a06b9aa3d1460e4661f5c82656ab5cd7ec</t>
  </si>
  <si>
    <t xml:space="preserve">2025-11-20T16:49:23.814000+00:00</t>
  </si>
  <si>
    <t xml:space="preserve">2025-11-20T16:49:25.095000+00:00</t>
  </si>
  <si>
    <t xml:space="preserve">2025:11:20 10:43:45 CST</t>
  </si>
  <si>
    <t xml:space="preserve">2025:11:20 10:43:40 CST</t>
  </si>
  <si>
    <t xml:space="preserve">eab7037e9309728fe430617ddfd65a1a2f79c97507172add0916871580304bbd</t>
  </si>
  <si>
    <t xml:space="preserve">f758390da76aa3794552caf9f870b7752b99ca7d4bc5a7564374dbed51e9934b</t>
  </si>
  <si>
    <t xml:space="preserve">ec4c7a2c33106075128e311e71facaf89fd945a0a6e231742fb7fa6520382e53</t>
  </si>
  <si>
    <t xml:space="preserve">2025-11-20T16:43:46.674000+00:00</t>
  </si>
  <si>
    <t xml:space="preserve">2025-11-20T16:43:48.169000+00:00</t>
  </si>
  <si>
    <t xml:space="preserve">2025:11:19 04:03:05 CST</t>
  </si>
  <si>
    <t xml:space="preserve">2025:11:19 04:03:02 CST</t>
  </si>
  <si>
    <t xml:space="preserve">f46c3d08ef605643a5447109f820ec505af21a5f26f637dc8c82bc021ae6ac0f</t>
  </si>
  <si>
    <t xml:space="preserve">05cf1d933efcdce806c4134f27483661061a5e234b0210a1f2274010d27d67fd</t>
  </si>
  <si>
    <t xml:space="preserve">97784b617913cfd8a62dd3c59e713f67e2bdaf25a6cf3d8b2d0fa49326392c2e</t>
  </si>
  <si>
    <t xml:space="preserve">2025-11-19T10:03:07.334000+00:00</t>
  </si>
  <si>
    <t xml:space="preserve">2025-11-19T10:03:09.100000+00:00</t>
  </si>
  <si>
    <t xml:space="preserve">2025:11:20 10:49:50 CST</t>
  </si>
  <si>
    <t xml:space="preserve">2025:11:20 10:49:44 CST</t>
  </si>
  <si>
    <t xml:space="preserve">40c222a339e8ed071a12d45d356f057e75f25f93981e9eb7aa9fad574e23f1c0</t>
  </si>
  <si>
    <t xml:space="preserve">3d89b42c773593b885a19302942efacf8950e4fba449df371ebd921096fe248b</t>
  </si>
  <si>
    <t xml:space="preserve">640e69eab3ad229b8c52ed14a7f05e289805bdc626261b7ffc6bdcde0a456818</t>
  </si>
  <si>
    <t xml:space="preserve">2025-11-20T16:49:51.574000+00:00</t>
  </si>
  <si>
    <t xml:space="preserve">2025-11-20T16:49:53.209000+00:00</t>
  </si>
  <si>
    <t xml:space="preserve">2025:11:20 10:50:18 CST</t>
  </si>
  <si>
    <t xml:space="preserve">2025:11:20 10:50:13 CST</t>
  </si>
  <si>
    <t xml:space="preserve">8fd1baf0186ea1f67b6a97aca4a68bc596a3ee9d14fa59b0c05e4ad07e4afca0</t>
  </si>
  <si>
    <t xml:space="preserve">2755016100663eff59706b9a843098c48305de9a02220ca03d3c5c740a331b72</t>
  </si>
  <si>
    <t xml:space="preserve">d5d2240369aa832e5a208f1b628214538387eb9823b70e8c9ff7f020818ff3dc</t>
  </si>
  <si>
    <t xml:space="preserve">2025-11-20T16:50:19.655000+00:00</t>
  </si>
  <si>
    <t xml:space="preserve">2025-11-20T16:50:21.369000+00:00</t>
  </si>
  <si>
    <t xml:space="preserve">2025:11:20 10:45:25 CST</t>
  </si>
  <si>
    <t xml:space="preserve">2025:11:20 10:45:20 CST</t>
  </si>
  <si>
    <t xml:space="preserve">18e636461b117dd42c127bf886b145538b344b5e5080d0bed90693e3b43ab575</t>
  </si>
  <si>
    <t xml:space="preserve">f2c0eb04ef1d7c50a889aec12c76f65e53118dadd3e8c873a9dbf7ae152e4360</t>
  </si>
  <si>
    <t xml:space="preserve">31e55480947ab803cc2d202ca5517276f9075c694c32057a739391e1d3626018</t>
  </si>
  <si>
    <t xml:space="preserve">2025-11-20T16:45:27.295000+00:00</t>
  </si>
  <si>
    <t xml:space="preserve">2025-11-20T16:45:29+00:00</t>
  </si>
  <si>
    <t xml:space="preserve">2025:11:19 05:40:50 CST</t>
  </si>
  <si>
    <t xml:space="preserve">2025:11:19 05:40:45 CST</t>
  </si>
  <si>
    <t xml:space="preserve">5a343d8ffade9290a22856be47811229425008f408e106443217cdf8b22bd657</t>
  </si>
  <si>
    <t xml:space="preserve">f35b1acea166c8739ddd61edc3cf3581d891b2691cb96a4906adb0516fb9d1be</t>
  </si>
  <si>
    <t xml:space="preserve">d157d9eb77db1208d06e43fb1797c85a3869af695277464ab436e92a65274922</t>
  </si>
  <si>
    <t xml:space="preserve">2025-11-19T11:40:51.818000+00:00</t>
  </si>
  <si>
    <t xml:space="preserve">2025-11-19T11:40:54.695000+00:00</t>
  </si>
  <si>
    <t xml:space="preserve">2025:11:20 10:32:48 CST</t>
  </si>
  <si>
    <t xml:space="preserve">2025:11:20 10:32:44 CST</t>
  </si>
  <si>
    <t xml:space="preserve">4ecd48cb939cafc0ddcbfb0fa76b984bafcd9c2c11697392cfd83b0f27fb63fd</t>
  </si>
  <si>
    <t xml:space="preserve">081b493aaffca296e3bb9b9cb839dd2f311fcd31bb42d469cf6593ff13e14a22</t>
  </si>
  <si>
    <t xml:space="preserve">9ef629566672067aa1ce32e3408a9f985cff1b77289716031bb24a0820c4e427</t>
  </si>
  <si>
    <t xml:space="preserve">2025-11-20T16:32:50.214000+00:00</t>
  </si>
  <si>
    <t xml:space="preserve">2025-11-20T16:32:51.944000+00:00</t>
  </si>
  <si>
    <t xml:space="preserve">2025:11:19 02:55:58 CST</t>
  </si>
  <si>
    <t xml:space="preserve">2025:11:19 02:55:53 CST</t>
  </si>
  <si>
    <t xml:space="preserve">20dc045551c94f2c16b4f737c33241e32034daadc978cafbcbece827ee23f459</t>
  </si>
  <si>
    <t xml:space="preserve">54c17096aad531c46b606caacf4486b0cf837bbb1fa84fe3bba2a85bc45ae5c8</t>
  </si>
  <si>
    <t xml:space="preserve">99620189aa286c5fbeb2b36454872fb435370e1c3432863757817b8aaa209d5f</t>
  </si>
  <si>
    <t xml:space="preserve">2025-11-19T08:56:00.435000+00:00</t>
  </si>
  <si>
    <t xml:space="preserve">2025-11-19T08:56:02.095000+00:00</t>
  </si>
  <si>
    <t xml:space="preserve">2025:11:19 04:13:50 CST</t>
  </si>
  <si>
    <t xml:space="preserve">2025:11:19 04:13:46 CST</t>
  </si>
  <si>
    <t xml:space="preserve">8572c44a0a6214396132419c8980787874ac1f4c35a96b595afe50a03b5dee98</t>
  </si>
  <si>
    <t xml:space="preserve">aa647b2a69a03573ea6bb4e3384d1b20113b79517fc15ba4764e084f11982ada</t>
  </si>
  <si>
    <t xml:space="preserve">38e081745171596bbee36b3eb2dec1320b1d09c0f93f0dc20062e4b0b714a868</t>
  </si>
  <si>
    <t xml:space="preserve">2025-11-19T10:13:52.190000+00:00</t>
  </si>
  <si>
    <t xml:space="preserve">2025-11-19T10:13:53.935000+00:00</t>
  </si>
  <si>
    <t xml:space="preserve">2025:11:20 10:41:26 CST</t>
  </si>
  <si>
    <t xml:space="preserve">2025:11:20 10:41:21 CST</t>
  </si>
  <si>
    <t xml:space="preserve">eb005bf798fd58b0b013d3d2cf44da0834753aaab763fda33aed39b54cbbcebe</t>
  </si>
  <si>
    <t xml:space="preserve">37bf8d66e366073f315021dfce34293275426d25caa0ce6881abc81fbd5b08a4</t>
  </si>
  <si>
    <t xml:space="preserve">348e9369f9a2525116dc54cf11cd3b641fbb2697b987847a6eabe81e2d115b45</t>
  </si>
  <si>
    <t xml:space="preserve">2025-11-20T16:41:28.135000+00:00</t>
  </si>
  <si>
    <t xml:space="preserve">2025-11-20T16:41:29.834000+00:00</t>
  </si>
  <si>
    <t xml:space="preserve">2025:11:20 10:47:37 CST</t>
  </si>
  <si>
    <t xml:space="preserve">2025:11:20 10:47:32 CST</t>
  </si>
  <si>
    <t xml:space="preserve">32ba67d07ab54e3ef44461da175b8be6bf11421eb88b76c472c8256547b086ac</t>
  </si>
  <si>
    <t xml:space="preserve">1a83430d18fbe78079d47e7d682177cf885e11523e8c8f7e06b47477ca02ad0e</t>
  </si>
  <si>
    <t xml:space="preserve">bb245e5bd894b667f9cf1b8a56aa8ffa5623a75ae3b6c6ed31524b35d81493cc</t>
  </si>
  <si>
    <t xml:space="preserve">2025-11-20T16:47:39.475000+00:00</t>
  </si>
  <si>
    <t xml:space="preserve">2025-11-20T16:47:40.730000+00:00</t>
  </si>
  <si>
    <t xml:space="preserve">2025:11:19 03:14:31 CST</t>
  </si>
  <si>
    <t xml:space="preserve">2025:11:19 03:14:29 CST</t>
  </si>
  <si>
    <t xml:space="preserve">5387e08ddcbeba5215028471a3923be85c8698ba60bf9619cf9f9be424610fa2</t>
  </si>
  <si>
    <t xml:space="preserve">7d430484df906dd06bbee722bad5808b61d99e29780660376b56714878a7c373</t>
  </si>
  <si>
    <t xml:space="preserve">a8cd0825afa7fe854393907f9bf58e4bd4ee001963bfce78fea481cefd6514c7</t>
  </si>
  <si>
    <t xml:space="preserve">00000000000000000001aa74f899be7adcb56771b4e3bdfc355597b210d8639a</t>
  </si>
  <si>
    <t xml:space="preserve">2025-11-19 03:02:16 CST</t>
  </si>
  <si>
    <t xml:space="preserve">2025-11-19 03:37:50 CST</t>
  </si>
  <si>
    <t xml:space="preserve">2025-11-19 05:37:50 CST</t>
  </si>
  <si>
    <t xml:space="preserve">2025-11-19T09:14:33.090000+00:00</t>
  </si>
  <si>
    <t xml:space="preserve">2025-11-19T09:14:34.645000+00:00</t>
  </si>
  <si>
    <t xml:space="preserve">2025:11:20 10:48:35 CST</t>
  </si>
  <si>
    <t xml:space="preserve">2025:11:20 10:48:30 CST</t>
  </si>
  <si>
    <t xml:space="preserve">36bc4ccf2dfde05eaafe05435f3781630ab305bd3e415288362abd4fad9e504b</t>
  </si>
  <si>
    <t xml:space="preserve">d37394c62b622f5f268f0fe622d2977e9388abb01be7987bcd31fe64955c8c63</t>
  </si>
  <si>
    <t xml:space="preserve">408d8fb949ecc86ed1d45b06ec9dbc045b60591138c383d5a5800d6974e4dd0e</t>
  </si>
  <si>
    <t xml:space="preserve">2025-11-20T16:48:37+00:00</t>
  </si>
  <si>
    <t xml:space="preserve">2025-11-20T16:48:38.905000+00:00</t>
  </si>
  <si>
    <t xml:space="preserve">2025:11:19 03:29:58 CST</t>
  </si>
  <si>
    <t xml:space="preserve">2025:11:19 03:29:53 CST</t>
  </si>
  <si>
    <t xml:space="preserve">2c5153c8054022c73578aafa277897050c10fb60644047bcdf9c58a98d6dc1a2</t>
  </si>
  <si>
    <t xml:space="preserve">7e6b3b01a902a48179c4c696239de58d08640d9ea046ff9b5bf56f536b74f6c8</t>
  </si>
  <si>
    <t xml:space="preserve">f09db68f7645c600d698609083711aa0b1fffbc83881718b2f37c94488d762e4</t>
  </si>
  <si>
    <t xml:space="preserve">2025-11-19T09:29:59.449000+00:00</t>
  </si>
  <si>
    <t xml:space="preserve">2025-11-19T09:30:01.478000+00:00</t>
  </si>
  <si>
    <t xml:space="preserve">2025:11:20 10:29:09 CST</t>
  </si>
  <si>
    <t xml:space="preserve">2025:11:20 10:29:04 CST</t>
  </si>
  <si>
    <t xml:space="preserve">6f15743b02922a32101b2d52f0097d3824f53c929dd76594ef33d32d844beba9</t>
  </si>
  <si>
    <t xml:space="preserve">c410a7521a2a54920eff1bbd486d9ca6e3d5f03e039553e0cf84ddf9e15cac0f</t>
  </si>
  <si>
    <t xml:space="preserve">84c11336a86da0ba6abc0692e6be42915cb4d0d93bd69088cc334748e5d7fb60</t>
  </si>
  <si>
    <t xml:space="preserve">2025-11-20T16:29:11+00:00</t>
  </si>
  <si>
    <t xml:space="preserve">2025-11-20T16:29:12.634000+00:00</t>
  </si>
  <si>
    <t xml:space="preserve">2025:11:20 10:43:21 CST</t>
  </si>
  <si>
    <t xml:space="preserve">2025:11:20 10:43:16 CST</t>
  </si>
  <si>
    <t xml:space="preserve">c27e3a0e96a7dbcf04f5d191cb408c095784d58e7c592b9ad460912be50fa4cb</t>
  </si>
  <si>
    <t xml:space="preserve">3966c010350121632217570c053f20ec6508f23347cd5fc8fb299c4ef324c142</t>
  </si>
  <si>
    <t xml:space="preserve">80e3b2a68874a8f99c80a6a2525246d2efdd751e8abdd3666dc9cf489032834b</t>
  </si>
  <si>
    <t xml:space="preserve">2025-11-20T16:43:23.114000+00:00</t>
  </si>
  <si>
    <t xml:space="preserve">2025-11-20T16:43:24.890000+00:00</t>
  </si>
  <si>
    <t xml:space="preserve">2025:11:19 03:24:58 CST</t>
  </si>
  <si>
    <t xml:space="preserve">2025:11:19 03:24:53 CST</t>
  </si>
  <si>
    <t xml:space="preserve">79ff8c55a6c1d161a0b077cc7f1e710e87b0f2c145e167b817656c0b3b908421</t>
  </si>
  <si>
    <t xml:space="preserve">ee09b544066f0e5a2508ab815169afdd2b1b0208b2a900467d3475adda0da12d</t>
  </si>
  <si>
    <t xml:space="preserve">a6724651410ca8b01e6517e0c45f4ccb268ddbd669d26a9bb2e2a19ce23a73d9</t>
  </si>
  <si>
    <t xml:space="preserve">2025-11-19T09:24:59.600000+00:00</t>
  </si>
  <si>
    <t xml:space="preserve">2025-11-19T09:25:01.045000+00:00</t>
  </si>
  <si>
    <t xml:space="preserve">2025:11:20 10:29:46 CST</t>
  </si>
  <si>
    <t xml:space="preserve">2025:11:20 10:29:40 CST</t>
  </si>
  <si>
    <t xml:space="preserve">10cc7d28f810fcc516e6ba62b140a1a00a93910bda4795a5bf8c9f52b1423120</t>
  </si>
  <si>
    <t xml:space="preserve">da25a5de5d41e14772f36e06e73382c0bff8eec91bbca8e0556b48c07caa1f23</t>
  </si>
  <si>
    <t xml:space="preserve">ac234764c88b57829d22309417669f293ee0b3277b1d175a1ed56732fb990f4c</t>
  </si>
  <si>
    <t xml:space="preserve">2025-11-20T16:29:47.394000+00:00</t>
  </si>
  <si>
    <t xml:space="preserve">2025-11-20T16:29:49.094000+00:00</t>
  </si>
  <si>
    <t xml:space="preserve">2025:11:20 10:51:16 CST</t>
  </si>
  <si>
    <t xml:space="preserve">2025:11:20 10:51:10 CST</t>
  </si>
  <si>
    <t xml:space="preserve">bc1e156b9dfb8bfe5ee1aa448347a3fe038a7e8f62c360fe42e5d910cf09c820</t>
  </si>
  <si>
    <t xml:space="preserve">78c35c6ef9fdccdc7e1d2aa090512dd23172a9eb1540f885ecfba4277fd6b5c8</t>
  </si>
  <si>
    <t xml:space="preserve">d04a66dde5bd5f25a66c4f2070fa147cbb5836094d2ec3583c26c9b11aa40f3c</t>
  </si>
  <si>
    <t xml:space="preserve">2025-11-20T16:51:17.655000+00:00</t>
  </si>
  <si>
    <t xml:space="preserve">2025-11-20T16:51:19.414000+00:00</t>
  </si>
  <si>
    <t xml:space="preserve">2025:11:20 10:46:49 CST</t>
  </si>
  <si>
    <t xml:space="preserve">2025:11:20 10:46:44 CST</t>
  </si>
  <si>
    <t xml:space="preserve">6ec2123c5c2cf426f326cd3c622f8471427f606acdfd528f92cf0fcc26b79592</t>
  </si>
  <si>
    <t xml:space="preserve">ac3255b35f9b1b1160b73b097db218502824edd45102c42288316a05deae9dcb</t>
  </si>
  <si>
    <t xml:space="preserve">ad12dc792d3294fce62e8b13467460a7365f648c942edd0d07fd69e4e62adec3</t>
  </si>
  <si>
    <t xml:space="preserve">2025-11-20T16:46:51.320000+00:00</t>
  </si>
  <si>
    <t xml:space="preserve">2025-11-20T16:46:53.174000+00:00</t>
  </si>
  <si>
    <t xml:space="preserve">2025:11:19 05:39:22 CST</t>
  </si>
  <si>
    <t xml:space="preserve">2025:11:19 05:39:17 CST</t>
  </si>
  <si>
    <t xml:space="preserve">a849461c3bc1c04e23f14d2bee9516335745fd8103cc2ac29c9bf8f692c330b8</t>
  </si>
  <si>
    <t xml:space="preserve">dfdaa15630ad95c7a21ec813af53884bb7ed4d62735604c4784234d81aad0866</t>
  </si>
  <si>
    <t xml:space="preserve">cd50e7f2e29742a2ad88854072b470d0d2b164a4a6ae51310a99f8e8fec3be18</t>
  </si>
  <si>
    <t xml:space="preserve">2025-11-19T11:39:23.835000+00:00</t>
  </si>
  <si>
    <t xml:space="preserve">2025-11-19T11:39:25.799000+00:00</t>
  </si>
  <si>
    <t xml:space="preserve">2025:11:20 10:49:00 CST</t>
  </si>
  <si>
    <t xml:space="preserve">2025:11:20 10:48:55 CST</t>
  </si>
  <si>
    <t xml:space="preserve">0e9ae502bfce12eedd2290a9e729a2d13bb848c897a2e48e3b49948fe33f369e</t>
  </si>
  <si>
    <t xml:space="preserve">fb1568cd94265ab805dc444c756db62ddb6a764a5a9d616c1f2e21f99aeac5f7</t>
  </si>
  <si>
    <t xml:space="preserve">4195b238a70c3516915ce853db730e5e07ed246cdabbd99b68c53f865d78c371</t>
  </si>
  <si>
    <t xml:space="preserve">2025-11-20T16:49:01.660000+00:00</t>
  </si>
  <si>
    <t xml:space="preserve">2025-11-20T16:49:02.934000+00:00</t>
  </si>
  <si>
    <t xml:space="preserve">2025:11:20 10:52:49 CST</t>
  </si>
  <si>
    <t xml:space="preserve">2025:11:20 10:52:44 CST</t>
  </si>
  <si>
    <t xml:space="preserve">3b955118b2166c42d7aaa8fa2789673a2f34ba72189083af7b1d41e5edb5a651</t>
  </si>
  <si>
    <t xml:space="preserve">f95bdd59831fb8220b0e7bc1ac8d0f9f398692f8e48f4e5f8213c63f07bc6c3e</t>
  </si>
  <si>
    <t xml:space="preserve">560653c0364b2b68448a7a319009b4615a6f1056e63e60f79d13ccdb4468b68a</t>
  </si>
  <si>
    <t xml:space="preserve">2025-11-20T16:52:51.124000+00:00</t>
  </si>
  <si>
    <t xml:space="preserve">2025-11-20T16:52:52.519000+00:00</t>
  </si>
  <si>
    <t xml:space="preserve">2025:11:20 10:30:19 CST</t>
  </si>
  <si>
    <t xml:space="preserve">2025:11:20 10:30:14 CST</t>
  </si>
  <si>
    <t xml:space="preserve">7e42e989076611a172a87a0c64c1ac6748629b4dfa587872f0b78d37a0b366de</t>
  </si>
  <si>
    <t xml:space="preserve">9f0d9d262281c6093f3d54fedce619c3ebc86cffb46f6b6217da816564389fa0</t>
  </si>
  <si>
    <t xml:space="preserve">8dad9a47370deffd0a54ab74698e39a72f1ac0caade977987b283aff17f89fd2</t>
  </si>
  <si>
    <t xml:space="preserve">2025-11-20T16:30:20.719000+00:00</t>
  </si>
  <si>
    <t xml:space="preserve">2025-11-20T16:30:22.329000+00:00</t>
  </si>
  <si>
    <t xml:space="preserve">2025:11:19 04:20:58 CST</t>
  </si>
  <si>
    <t xml:space="preserve">2025:11:19 04:20:53 CST</t>
  </si>
  <si>
    <t xml:space="preserve">9da758635313211dd43532f85794e364cace98c2dd17850f429d7aac4f2a26b5</t>
  </si>
  <si>
    <t xml:space="preserve">7e8bebb3348d3f90a75d88d6e0142b817feebf09a3bc03175e703c06e1757b66</t>
  </si>
  <si>
    <t xml:space="preserve">0817df51cf0fb4cd7468acd0fb8d95bd4b5b353cfa44eae659b9cce1b13e2982</t>
  </si>
  <si>
    <t xml:space="preserve">2025-11-19T10:21:00.429000+00:00</t>
  </si>
  <si>
    <t xml:space="preserve">2025-11-19T10:21:01.520000+00:00</t>
  </si>
  <si>
    <t xml:space="preserve">2025:11:20 10:44:11 CST</t>
  </si>
  <si>
    <t xml:space="preserve">2025:11:20 10:44:06 CST</t>
  </si>
  <si>
    <t xml:space="preserve">5daf231e52c7f2e26b2a7a13ea7dc6aa115271ed9b61c6c8486b4c12b97a9267</t>
  </si>
  <si>
    <t xml:space="preserve">fe647f5ca7bd75585ed97d752725da57b80cac1e90a01d3b9d344de0beacfe8b</t>
  </si>
  <si>
    <t xml:space="preserve">bf923abc0adaa88fe3b6eb40001cc32368be81e0c36bc18a66ba1b589c5f28c9</t>
  </si>
  <si>
    <t xml:space="preserve">2025-11-20T16:44:12.814000+00:00</t>
  </si>
  <si>
    <t xml:space="preserve">2025-11-20T16:44:14.234000+00:00</t>
  </si>
  <si>
    <t xml:space="preserve">2025:11:20 10:44:57 CST</t>
  </si>
  <si>
    <t xml:space="preserve">2025:11:20 10:44:52 CST</t>
  </si>
  <si>
    <t xml:space="preserve">4cf83768dabfd664eafac7b400a9ed80690deed5ea5d1d35a06771561db241b5</t>
  </si>
  <si>
    <t xml:space="preserve">2ceda6b504161de193feea60e5ac364f5dc3ce77207aa064fc9c0678943325be</t>
  </si>
  <si>
    <t xml:space="preserve">ea69149c31c8263cf3bc41f8b8ba94204015ea97c9eb062fe3f16906c1cce078</t>
  </si>
  <si>
    <t xml:space="preserve">2025-11-20T16:44:59.129000+00:00</t>
  </si>
  <si>
    <t xml:space="preserve">2025-11-20T16:45:00.449000+00:00</t>
  </si>
  <si>
    <t xml:space="preserve">2025:11:20 10:55:18 CST</t>
  </si>
  <si>
    <t xml:space="preserve">2025:11:20 10:55:13 CST</t>
  </si>
  <si>
    <t xml:space="preserve">8384e9c6b1fcf2dceaa4ac67b6a9cdab5edf1bd94ec3ac74be3c0387ff921fae</t>
  </si>
  <si>
    <t xml:space="preserve">117982475b6eb92ac7e9613877526073b4aa3c94ff9bc62b9aa8a838bd35e688</t>
  </si>
  <si>
    <t xml:space="preserve">01535fe615860b1fdd80951b6cc716883cb1d259217c86de92eff00ca3d857f2</t>
  </si>
  <si>
    <t xml:space="preserve">2025-11-20T16:55:19.214000+00:00</t>
  </si>
  <si>
    <t xml:space="preserve">2025-11-20T16:55:21.209000+00:00</t>
  </si>
  <si>
    <t xml:space="preserve">2025:11:19 03:27:30 CST</t>
  </si>
  <si>
    <t xml:space="preserve">2025:11:19 03:27:25 CST</t>
  </si>
  <si>
    <t xml:space="preserve">c7e753532435fdbddd29eed57f2f45171966bbc85e35d04fa6d8b333e90260db</t>
  </si>
  <si>
    <t xml:space="preserve">ba5cfe2d95c69d3c859bffaf4505f61129466000dbdf856760e21e3cc32beaad</t>
  </si>
  <si>
    <t xml:space="preserve">7501c3d63774a6bb7a78f24503b42083f3f10700f4a59c2e446222b466a6c7b3</t>
  </si>
  <si>
    <t xml:space="preserve">2025-11-19T09:27:32.135000+00:00</t>
  </si>
  <si>
    <t xml:space="preserve">2025-11-19T09:27:33.590000+00:00</t>
  </si>
  <si>
    <t xml:space="preserve">2025:11:20 11:01:06 CST</t>
  </si>
  <si>
    <t xml:space="preserve">2025:11:20 11:01:00 CST</t>
  </si>
  <si>
    <t xml:space="preserve">918c52fc27934ea98fd01b2fca3240610c4df7e72b1769eae98a6e0083d37f53</t>
  </si>
  <si>
    <t xml:space="preserve">0218db3c95f51bcf9e167e62517da52e5f232666fa8c5d2cdd14f0ba55001818</t>
  </si>
  <si>
    <t xml:space="preserve">0381e12e0c6c823f27796716ff9ac4716a0337389804fcf0a93c7e4a81e04a2c</t>
  </si>
  <si>
    <t xml:space="preserve">2025-11-20T17:01:07.154000+00:00</t>
  </si>
  <si>
    <t xml:space="preserve">2025-11-20T17:01:09.094000+00:00</t>
  </si>
  <si>
    <t xml:space="preserve">2025:11:20 10:58:49 CST</t>
  </si>
  <si>
    <t xml:space="preserve">2025:11:20 10:58:44 CST</t>
  </si>
  <si>
    <t xml:space="preserve">a54bb2558ba0ed0f13f52c20c0cbf6e91c6a4682a7b85e976107cabbaec1e783</t>
  </si>
  <si>
    <t xml:space="preserve">363ed6bbcbb7f318f06bbc40f904fdacb6c7727f82d1ef3146788108064e0d34</t>
  </si>
  <si>
    <t xml:space="preserve">9f1689a5d435c452a2b0fa22d39b686267da3e4b96ad92a34ebe773f92bd72c9</t>
  </si>
  <si>
    <t xml:space="preserve">2025-11-20T16:58:50.534000+00:00</t>
  </si>
  <si>
    <t xml:space="preserve">2025-11-20T16:58:51.799000+00:00</t>
  </si>
  <si>
    <t xml:space="preserve">2025:11:20 10:54:46 CST</t>
  </si>
  <si>
    <t xml:space="preserve">2025:11:20 10:54:41 CST</t>
  </si>
  <si>
    <t xml:space="preserve">2782063cdbd25a13518657e79d5b6e1b7c27e5cfe3043011cf68e6630dc27b05</t>
  </si>
  <si>
    <t xml:space="preserve">75ed2e92b1b814c73c26ffbbb3855547d5aa846f0077fe8d7544133b8d9fe9a5</t>
  </si>
  <si>
    <t xml:space="preserve">7d326b5464effac46eab2804161792f7c4268fe81b4cf60d3d2b787e5820bfb6</t>
  </si>
  <si>
    <t xml:space="preserve">2025-11-20T16:54:48.095000+00:00</t>
  </si>
  <si>
    <t xml:space="preserve">2025-11-20T16:54:49.835000+00:00</t>
  </si>
  <si>
    <t xml:space="preserve">2025:11:20 10:57:54 CST</t>
  </si>
  <si>
    <t xml:space="preserve">2025:11:20 10:57:52 CST</t>
  </si>
  <si>
    <t xml:space="preserve">d36deeb45bb80b101e1db47a3e3d2d4b1ca35543afd2a295fb9fee72f52eb323</t>
  </si>
  <si>
    <t xml:space="preserve">b78a4269081f711c03ffe17b5c2d8de58a0619ecc07fde6859b623f5264c192a</t>
  </si>
  <si>
    <t xml:space="preserve">a9782accffd95328c1d3e4e45087c850c3402306432392e92e682302770bfe15</t>
  </si>
  <si>
    <t xml:space="preserve">2025-11-20T16:57:55.994000+00:00</t>
  </si>
  <si>
    <t xml:space="preserve">2025-11-20T16:57:57.615000+00:00</t>
  </si>
  <si>
    <t xml:space="preserve">2025:11:20 10:56:57 CST</t>
  </si>
  <si>
    <t xml:space="preserve">2025:11:20 10:56:51 CST</t>
  </si>
  <si>
    <t xml:space="preserve">3b6f0f87c542a6790c8fd55c7723ede18def8432da0feb19e4407d905f827fe2</t>
  </si>
  <si>
    <t xml:space="preserve">05b724ce0f045b18837172b07a3857c3683b47d117efcf33b2c08261766bd0db</t>
  </si>
  <si>
    <t xml:space="preserve">9e60e3b7319d61aa41b90ea7460a6831e7d94d5033e8a887cb79d643c955d757</t>
  </si>
  <si>
    <t xml:space="preserve">2025-11-20T16:56:58.915000+00:00</t>
  </si>
  <si>
    <t xml:space="preserve">2025-11-20T16:57:00.694000+00:00</t>
  </si>
  <si>
    <t xml:space="preserve">2025:11:19 04:22:48 CST</t>
  </si>
  <si>
    <t xml:space="preserve">2025:11:19 04:22:42 CST</t>
  </si>
  <si>
    <t xml:space="preserve">3aef816b65c62f03d8a3e11299214fbe2fce19e7338cf5ac3cde9d9321f0338a</t>
  </si>
  <si>
    <t xml:space="preserve">b3954a516e76cd4b49b19f6061c0858a1960348cdd10e5a198d1807be3d5755d</t>
  </si>
  <si>
    <t xml:space="preserve">9518581a23c03b02f42e0ee14673d7a29a3dad28d3a9c10711702d14ef64fd07</t>
  </si>
  <si>
    <t xml:space="preserve">2025-11-19T10:22:49.455000+00:00</t>
  </si>
  <si>
    <t xml:space="preserve">2025-11-18T11:40:25.045000+00:00</t>
  </si>
  <si>
    <t xml:space="preserve">2025-11-19T11:40:25.045000+00:00</t>
  </si>
  <si>
    <t xml:space="preserve">2025-11-19T10:22:51.215000+00:00</t>
  </si>
  <si>
    <t xml:space="preserve">2025-11-19T07:30:37.195000+00:00</t>
  </si>
  <si>
    <t xml:space="preserve">2025-11-20T07:30:37.195000+00:00</t>
  </si>
  <si>
    <t xml:space="preserve">2025:11:20 11:08:11 CST</t>
  </si>
  <si>
    <t xml:space="preserve">2025:11:20 11:08:06 CST</t>
  </si>
  <si>
    <t xml:space="preserve">0b5d1b996d2931dc51857f33df5a6ce692a0f045f851ec14c46f22f2828edd94</t>
  </si>
  <si>
    <t xml:space="preserve">cccb42947cf5a688f37e92db2ff2da9c695f7709cb65c700bcb8850c7a635353</t>
  </si>
  <si>
    <t xml:space="preserve">8a53f8a6905ae65ff2b1cbe33a674de1b2fdedfd5f186758aaddc1cb181d26d4</t>
  </si>
  <si>
    <t xml:space="preserve">2025-11-20T17:08:12.934000+00:00</t>
  </si>
  <si>
    <t xml:space="preserve">2025-11-20T17:08:14.219000+00:00</t>
  </si>
  <si>
    <t xml:space="preserve">2025:11:20 10:54:02 CST</t>
  </si>
  <si>
    <t xml:space="preserve">2025:11:20 10:53:57 CST</t>
  </si>
  <si>
    <t xml:space="preserve">9906ece69e969ac8f381da46b5863754a3fb703a3a3a4aa0107ff4c9653a4c09</t>
  </si>
  <si>
    <t xml:space="preserve">5e94abeff7cc9ee1704c397c3eec43c1ce02f8a76eec61c2bd6f3910fb29c500</t>
  </si>
  <si>
    <t xml:space="preserve">a11b336d78210ddaba134681b1de42a3ee9801ffae04a3ff76c214a6eaea8396</t>
  </si>
  <si>
    <t xml:space="preserve">2025-11-20T16:54:03.529000+00:00</t>
  </si>
  <si>
    <t xml:space="preserve">2025-11-20T16:54:05.194000+00:00</t>
  </si>
  <si>
    <t xml:space="preserve">2025:11:20 10:53:37 CST</t>
  </si>
  <si>
    <t xml:space="preserve">2025:11:20 10:53:32 CST</t>
  </si>
  <si>
    <t xml:space="preserve">fa6aa30660172cf5986a450ab652146a93c4a115c74d558d41dfddc38520a621</t>
  </si>
  <si>
    <t xml:space="preserve">86865ba913adeb89a4eb66f1a739a964b8a44700ee403015054aada53dba97aa</t>
  </si>
  <si>
    <t xml:space="preserve">cf99f6a2b37388aa7530d2ebb9fa36bd875b81e8eb7ca50daa7872d64e44845a</t>
  </si>
  <si>
    <t xml:space="preserve">2025-11-20T16:53:38.555000+00:00</t>
  </si>
  <si>
    <t xml:space="preserve">2025-11-20T16:53:40.054000+00:00</t>
  </si>
  <si>
    <t xml:space="preserve">2025:11:20 11:03:33 CST</t>
  </si>
  <si>
    <t xml:space="preserve">2025:11:20 11:03:29 CST</t>
  </si>
  <si>
    <t xml:space="preserve">121e4d555f5e731b728f32880674f12a3c0d2b5961c75e21a7fd4f19eaac2c5e</t>
  </si>
  <si>
    <t xml:space="preserve">59fed0c6859f8ec1604191304c105265f04a6d9e64530ccd7c247d710ebf618e</t>
  </si>
  <si>
    <t xml:space="preserve">43dc51b5db9c6076f7740eb683863274d4b277c73678f51a72b8c3a1988c4e70</t>
  </si>
  <si>
    <t xml:space="preserve">2025-11-20T17:03:35.138000+00:00</t>
  </si>
  <si>
    <t xml:space="preserve">2025-11-20T17:03:36.380000+00:00</t>
  </si>
  <si>
    <t xml:space="preserve">2025:11:20 11:05:32 CST</t>
  </si>
  <si>
    <t xml:space="preserve">2025:11:20 11:05:27 CST</t>
  </si>
  <si>
    <t xml:space="preserve">64653710511352ee38e123c2e63dfcf64d46a49693124adab1b5f4e461104b99</t>
  </si>
  <si>
    <t xml:space="preserve">a2a21f0334b3d977ac015163a5e23a656f9336d51038faf6bde56613babfe39a</t>
  </si>
  <si>
    <t xml:space="preserve">699ad33992d9ca5c9bb47da212d737bbe91e71edceaf4b62f7819893aeaef8e9</t>
  </si>
  <si>
    <t xml:space="preserve">2025-11-20T17:05:33.694000+00:00</t>
  </si>
  <si>
    <t xml:space="preserve">2025-11-20T17:05:34.975000+00:00</t>
  </si>
  <si>
    <t xml:space="preserve">2025:11:20 11:07:34 CST</t>
  </si>
  <si>
    <t xml:space="preserve">2025:11:20 11:07:30 CST</t>
  </si>
  <si>
    <t xml:space="preserve">5270633b490857b5dd29ee14f641783642715f443b842f6156c9be5442ea9a57</t>
  </si>
  <si>
    <t xml:space="preserve">e97dadcc7c06459958017b91e541db0df5f9e04bf5f264308495e41bcf9ea7fd</t>
  </si>
  <si>
    <t xml:space="preserve">a8f0ba246217bbf21386add8e77c6faecb6e4bfb2917b5662e7500cb679cbd71</t>
  </si>
  <si>
    <t xml:space="preserve">2025-11-20T17:07:36.275000+00:00</t>
  </si>
  <si>
    <t xml:space="preserve">2025-11-20T17:07:37.915000+00:00</t>
  </si>
  <si>
    <t xml:space="preserve">2025:11:20 10:57:26 CST</t>
  </si>
  <si>
    <t xml:space="preserve">2025:11:20 10:57:20 CST</t>
  </si>
  <si>
    <t xml:space="preserve">b652f63e3af35bbd3c41f7bd561b083e0dafc7c384783861d92cfc2eaaebea4a</t>
  </si>
  <si>
    <t xml:space="preserve">ed934915182fffca6cf646b4d8a578cbbe708abbd6b5540fe3e5d66770e89889</t>
  </si>
  <si>
    <t xml:space="preserve">ea3ed5ca2eb5c03d3ca0d0f92f84fedb88ee2da9d285ba0d60f66d34be2bc959</t>
  </si>
  <si>
    <t xml:space="preserve">2025-11-20T16:57:27.117000+00:00</t>
  </si>
  <si>
    <t xml:space="preserve">2025-11-20T16:57:28.539000+00:00</t>
  </si>
  <si>
    <t xml:space="preserve">2025:11:19 03:50:20 CST</t>
  </si>
  <si>
    <t xml:space="preserve">2025:11:19 03:50:15 CST</t>
  </si>
  <si>
    <t xml:space="preserve">0daaf1e9160a1ccd04b587e1a87fea316352877a214f3f47ec9632e0ba68e149</t>
  </si>
  <si>
    <t xml:space="preserve">378d93234d0438be65094d9f732ea7453af3bd5933a5191f2e8c8c183425a3e3</t>
  </si>
  <si>
    <t xml:space="preserve">c7797ffc90a0b052d9e77ef3ea50813afdfe78b0bd4f0f5ba29adfde28505176</t>
  </si>
  <si>
    <t xml:space="preserve">2025-11-19T09:50:21.694000+00:00</t>
  </si>
  <si>
    <t xml:space="preserve">2025-11-19T09:50:23.097000+00:00</t>
  </si>
  <si>
    <t xml:space="preserve">2025:11:20 11:04:38 CST</t>
  </si>
  <si>
    <t xml:space="preserve">2025:11:20 11:04:33 CST</t>
  </si>
  <si>
    <t xml:space="preserve">978ded79c2f0d543d3ac829eb49487b3070e4ea5f1af3166882ad1f3b38310a7</t>
  </si>
  <si>
    <t xml:space="preserve">f65800fdab6c86d5f9da0c1f940240c305ee3a0558f51d285031673ffe189ba9</t>
  </si>
  <si>
    <t xml:space="preserve">acd6f022da0b13502bf13b7adc043746b3818a200542679e7052e6745ca46f63</t>
  </si>
  <si>
    <t xml:space="preserve">2025-11-20T17:04:39.874000+00:00</t>
  </si>
  <si>
    <t xml:space="preserve">2025-11-20T17:04:41.674000+00:00</t>
  </si>
  <si>
    <t xml:space="preserve">2025:11:20 10:56:30 CST</t>
  </si>
  <si>
    <t xml:space="preserve">2025:11:20 10:56:25 CST</t>
  </si>
  <si>
    <t xml:space="preserve">c12ed6a22238e29a8a5fc15cc9b27e2b693d6d95d949247ea26b1d4fab956297</t>
  </si>
  <si>
    <t xml:space="preserve">82a57d70d8690ac03d812a5d950aff53dca07d21e4b650fef1f1727ed5d503f7</t>
  </si>
  <si>
    <t xml:space="preserve">6c76a36f252ecb56bea7f82fe8f6b6ab29570c41399781b267f37d5e9f0282fb</t>
  </si>
  <si>
    <t xml:space="preserve">2025-11-20T16:56:32.059000+00:00</t>
  </si>
  <si>
    <t xml:space="preserve">2025-11-20T16:56:33.559000+00:00</t>
  </si>
  <si>
    <t xml:space="preserve">2025:11:20 11:05:57 CST</t>
  </si>
  <si>
    <t xml:space="preserve">2025:11:20 11:05:53 CST</t>
  </si>
  <si>
    <t xml:space="preserve">83308f63deda007105ac3203072a8284dc206bdf927de3dc3abb16bf0afd15a9</t>
  </si>
  <si>
    <t xml:space="preserve">a769d506433d26ddeeaecc188436d5811ef9eb69c98a531cfb2997eff1260ce7</t>
  </si>
  <si>
    <t xml:space="preserve">59155f33426c17d8d1977b9e3496e31bb847abacf862c7c4c975477ad0897c01</t>
  </si>
  <si>
    <t xml:space="preserve">2025-11-20T17:05:59.254000+00:00</t>
  </si>
  <si>
    <t xml:space="preserve">2025-11-20T17:06:01.050000+00:00</t>
  </si>
  <si>
    <t xml:space="preserve">2025:11:19 04:17:47 CST</t>
  </si>
  <si>
    <t xml:space="preserve">2025:11:19 04:17:42 CST</t>
  </si>
  <si>
    <t xml:space="preserve">e259ce08beaccd9466f869cc4d94797f8b479975944875d45b8c5ddc8dcb8158</t>
  </si>
  <si>
    <t xml:space="preserve">b5c603115a680e6ebfc58610d32b1396de78538e55f495631960f4304430f293</t>
  </si>
  <si>
    <t xml:space="preserve">2867d7acc7e6562a398aa42139b602fe536b4f75257828e8ec3e370249e44b70</t>
  </si>
  <si>
    <t xml:space="preserve">2025-11-19T10:17:49.135000+00:00</t>
  </si>
  <si>
    <t xml:space="preserve">2025-11-19T10:17:50.485000+00:00</t>
  </si>
  <si>
    <t xml:space="preserve">2025:11:20 11:01:47 CST</t>
  </si>
  <si>
    <t xml:space="preserve">2025:11:20 11:01:42 CST</t>
  </si>
  <si>
    <t xml:space="preserve">9acdc9f379debb977ea814d7fce5c4ef3a18cb54430c5b70c60d2d6c0b6047a2</t>
  </si>
  <si>
    <t xml:space="preserve">e24eec2f204625a985f82d34a8143bcda1048d0ae6cc9267ccaddc0c410ff8bc</t>
  </si>
  <si>
    <t xml:space="preserve">7d7220d6a468a1307c8aa8dddc33b5734a33c770f2ed61aaa3b7cfac546975fa</t>
  </si>
  <si>
    <t xml:space="preserve">2025-11-20T17:01:48.940000+00:00</t>
  </si>
  <si>
    <t xml:space="preserve">2025-11-20T17:01:50.735000+00:00</t>
  </si>
  <si>
    <t xml:space="preserve">2025:11:20 11:05:06 CST</t>
  </si>
  <si>
    <t xml:space="preserve">2025:11:20 11:05:01 CST</t>
  </si>
  <si>
    <t xml:space="preserve">1b261313684575f955dc7d94c3721e4f0543116eff376068d969f6bd287aeaed</t>
  </si>
  <si>
    <t xml:space="preserve">0983c72cf0d1f3912e550ca22efddecdf5c7ea378b1d712e8f7ef9f00bc36c22</t>
  </si>
  <si>
    <t xml:space="preserve">0f72c6407363414d599cd1a88fdff4b069057838043fe03b0f78146049202185</t>
  </si>
  <si>
    <t xml:space="preserve">2025-11-20T17:05:08.135000+00:00</t>
  </si>
  <si>
    <t xml:space="preserve">2025-11-20T17:05:09.794000+00:00</t>
  </si>
  <si>
    <t xml:space="preserve">2025:11:20 10:54:24 CST</t>
  </si>
  <si>
    <t xml:space="preserve">2025:11:20 10:54:19 CST</t>
  </si>
  <si>
    <t xml:space="preserve">c94f5ba6c229d7f77642d80f074609a6fa6689a1234389f5d0569593fe1877af</t>
  </si>
  <si>
    <t xml:space="preserve">1a53ff9ff7892f62a9cfbae807169a5441c0dad6ae4ef34684f3ce190e52eb64</t>
  </si>
  <si>
    <t xml:space="preserve">498106bc3fb0c6426c658c96e39a2c7f396b187a346863650a0385bcd07d2118</t>
  </si>
  <si>
    <t xml:space="preserve">2025-11-20T16:54:25.974000+00:00</t>
  </si>
  <si>
    <t xml:space="preserve">2025-11-20T16:54:27.739000+00:00</t>
  </si>
  <si>
    <t xml:space="preserve">2025:11:19 04:10:53 CST</t>
  </si>
  <si>
    <t xml:space="preserve">2025:11:19 04:10:47 CST</t>
  </si>
  <si>
    <t xml:space="preserve">2e83a8edfa890298f5d7b2e6905d8a36139aaf5957675b1b5688362bdc41da50</t>
  </si>
  <si>
    <t xml:space="preserve">59b37c150fd5a22c1b8113c7a6bb5820d715129e31504928882da456d67f5097</t>
  </si>
  <si>
    <t xml:space="preserve">ccc6a677dfb292292d1b690f2e1edb9a77ab7b83f5db192a34e53eaf7204ccce</t>
  </si>
  <si>
    <t xml:space="preserve">2025-11-19T10:10:54.515000+00:00</t>
  </si>
  <si>
    <t xml:space="preserve">2025-11-19T10:10:56.215000+00:00</t>
  </si>
  <si>
    <t xml:space="preserve">2025:11:19 03:00:10 CST</t>
  </si>
  <si>
    <t xml:space="preserve">2025:11:19 03:00:05 CST</t>
  </si>
  <si>
    <t xml:space="preserve">02d2f96ad66703cc42fa8ed67b36428317c2dd0664f319a8467cce90089d3f14</t>
  </si>
  <si>
    <t xml:space="preserve">7b450513405680237026816dd0671a0ec3ce7781ffd2878a71e1ee02c7992144</t>
  </si>
  <si>
    <t xml:space="preserve">db8f41674b5581b92c46d25c9baff9f74592216a4e3311067f8ef49ff2b8ec86</t>
  </si>
  <si>
    <t xml:space="preserve">2025-11-19T09:00:12.175000+00:00</t>
  </si>
  <si>
    <t xml:space="preserve">2025-11-19T09:00:13.920000+00:00</t>
  </si>
  <si>
    <t xml:space="preserve">2025:11:19 04:07:58 CST</t>
  </si>
  <si>
    <t xml:space="preserve">2025:11:19 04:07:53 CST</t>
  </si>
  <si>
    <t xml:space="preserve">056cb54b62ed288ad43f7872af607956cc923f1d6519a6a4816a66bd2a842ffa</t>
  </si>
  <si>
    <t xml:space="preserve">13908762da74b08499f822f40962163b32c2a52320c7943df605241fc0f2b8a1</t>
  </si>
  <si>
    <t xml:space="preserve">1117a641b468a7d003e56c2d120a9a2b5d2b9ee4d8935d818fc61803a8716dfa</t>
  </si>
  <si>
    <t xml:space="preserve">2025-11-19T10:07:59.975000+00:00</t>
  </si>
  <si>
    <t xml:space="preserve">2025-11-19T10:08:01.800000+00:00</t>
  </si>
  <si>
    <t xml:space="preserve">2025:11:20 10:59:42 CST</t>
  </si>
  <si>
    <t xml:space="preserve">2025:11:20 10:59:36 CST</t>
  </si>
  <si>
    <t xml:space="preserve">1dde7caffa084c17be24bd35e5c7510037cf5fadcda5b91a3be1d3bdc08ee9f8</t>
  </si>
  <si>
    <t xml:space="preserve">6f9a10ea0e70bae937b47599dde42648a8e784c9c6674fca7acdf105ced6aaa8</t>
  </si>
  <si>
    <t xml:space="preserve">e4d546195afd8054cbbcd380a6677c045d76bcb2841d72c1ce7960769a3cfba5</t>
  </si>
  <si>
    <t xml:space="preserve">2025-11-20T16:59:43.734000+00:00</t>
  </si>
  <si>
    <t xml:space="preserve">2025-11-20T16:59:45.299000+00:00</t>
  </si>
  <si>
    <t xml:space="preserve">2025:11:19 03:48:46 CST</t>
  </si>
  <si>
    <t xml:space="preserve">2025:11:19 03:48:41 CST</t>
  </si>
  <si>
    <t xml:space="preserve">d4e0748f2f684df38345696011b7fcb07713a22dd370a16bab0cbcbc1cd7280b</t>
  </si>
  <si>
    <t xml:space="preserve">a1324d4f89cd0633e12261aa43241b5cae07700aa5029a3c68f6db4dd0750bec</t>
  </si>
  <si>
    <t xml:space="preserve">a63d8f331bd26b5ffa484aad4893aaab92ee0f868a9c2fd581ec1d50c096dc93</t>
  </si>
  <si>
    <t xml:space="preserve">2025-11-19T09:48:48.165000+00:00</t>
  </si>
  <si>
    <t xml:space="preserve">2025-11-19T09:48:49.685000+00:00</t>
  </si>
  <si>
    <t xml:space="preserve">2025:11:19 05:43:33 CST</t>
  </si>
  <si>
    <t xml:space="preserve">2025:11:19 05:43:28 CST</t>
  </si>
  <si>
    <t xml:space="preserve">1d732c95ad567a932ae30150380aa9fc609759e103d69d1d3209045501a4af99</t>
  </si>
  <si>
    <t xml:space="preserve">16864c3ee35319288ba2aa35a2dc46fb56ba84bb933be83f4303123617ed9996</t>
  </si>
  <si>
    <t xml:space="preserve">f119780a88ab1db2bb6b1e1eee0ca498a2063b8ae51cca963f72a4a81447da39</t>
  </si>
  <si>
    <t xml:space="preserve">2025-11-19T11:43:35.075000+00:00</t>
  </si>
  <si>
    <t xml:space="preserve">2025-11-19T11:43:37.050000+00:00</t>
  </si>
  <si>
    <t xml:space="preserve">2025:11:20 11:00:21 CST</t>
  </si>
  <si>
    <t xml:space="preserve">2025:11:20 11:00:17 CST</t>
  </si>
  <si>
    <t xml:space="preserve">748efe919783fd81dc8c4c99de070550efdbee3892a041a3e8bf75c01f18e104</t>
  </si>
  <si>
    <t xml:space="preserve">f83ed327fb2f20572ce43dadfb988e591eb8f565a871d2b0e4d5f89f7f142198</t>
  </si>
  <si>
    <t xml:space="preserve">85473b9b33c8878eb2d36f6c01d96dc8a8bdcb43db1ea720fb7bd18126abd1ee</t>
  </si>
  <si>
    <t xml:space="preserve">2025-11-20T17:00:22.354000+00:00</t>
  </si>
  <si>
    <t xml:space="preserve">2025-11-20T17:00:24.274000+00:00</t>
  </si>
  <si>
    <t xml:space="preserve">2025:11:19 06:27:51 CST</t>
  </si>
  <si>
    <t xml:space="preserve">2025:11:19 06:27:47 CST</t>
  </si>
  <si>
    <t xml:space="preserve">f873749b9a08e2604500201ceeb2bd3e2f8e392cae49d79ddbf9e819783942d8</t>
  </si>
  <si>
    <t xml:space="preserve">44e3b6f37995d703bf5d61d40d06f8588454fab35f50bf221bb26d962fbd9a62</t>
  </si>
  <si>
    <t xml:space="preserve">5d114719ae66c74b67d52511e56b6b952f3a3a5c7319b4f98e40b988333934e2</t>
  </si>
  <si>
    <t xml:space="preserve">2025-11-19T12:27:53.355000+00:00</t>
  </si>
  <si>
    <t xml:space="preserve">2025-11-19T12:27:55.114000+00:00</t>
  </si>
  <si>
    <t xml:space="preserve">2025:11:20 10:58:27 CST</t>
  </si>
  <si>
    <t xml:space="preserve">2025:11:20 10:58:22 CST</t>
  </si>
  <si>
    <t xml:space="preserve">3ba991761674c6fb00bed0c8edd5eea31607dfe67d81381a813408dbdf06d9e6</t>
  </si>
  <si>
    <t xml:space="preserve">c2ba287580e3e54c2dfddbfc4560240434d1aca92e3e6487f05dd2a4695b5033</t>
  </si>
  <si>
    <t xml:space="preserve">2f7e2659c056f1997b00c731745d94e36f4b448aef0a07f9bfdedf04860443bd</t>
  </si>
  <si>
    <t xml:space="preserve">2025-11-20T16:58:28.680000+00:00</t>
  </si>
  <si>
    <t xml:space="preserve">2025-11-20T16:58:30.474000+00:00</t>
  </si>
  <si>
    <t xml:space="preserve">2025:11:19 03:39:57 CST</t>
  </si>
  <si>
    <t xml:space="preserve">2025:11:19 03:39:52 CST</t>
  </si>
  <si>
    <t xml:space="preserve">fe339fe43906b25c012ec233e634f100e7fe27767ffae54e03bae50c4e1559dc</t>
  </si>
  <si>
    <t xml:space="preserve">e6d58bb6c525eb3b5315778921334cd9a8477c7e796f3bce8c0bcf5941bc1f54</t>
  </si>
  <si>
    <t xml:space="preserve">56b2153313e632bc4774eaae4a325612bbe7e58838ae09d8d591b721c2b91f20</t>
  </si>
  <si>
    <t xml:space="preserve">2025-11-19T09:39:58.770000+00:00</t>
  </si>
  <si>
    <t xml:space="preserve">2025-11-19T09:40:00.629000+00:00</t>
  </si>
  <si>
    <t xml:space="preserve">2025:11:20 10:59:13 CST</t>
  </si>
  <si>
    <t xml:space="preserve">2025:11:20 10:59:08 CST</t>
  </si>
  <si>
    <t xml:space="preserve">cd1cbf690ad6a3839999c068bef7172d5a64fdffa9d1707d760b78af0916e369</t>
  </si>
  <si>
    <t xml:space="preserve">1ea62983ae5ebea895402f93e25224ddb6d9b99f3710d0582f180cc9c95ea210</t>
  </si>
  <si>
    <t xml:space="preserve">edf5235ea873246d7bd6a22e3bc824a1a1f7d15b4fa96e7764a8155c2ce1583a</t>
  </si>
  <si>
    <t xml:space="preserve">2025-11-20T16:59:14.554000+00:00</t>
  </si>
  <si>
    <t xml:space="preserve">2025-11-20T16:59:15.929000+00:00</t>
  </si>
  <si>
    <t xml:space="preserve">2025:11:20 11:07:06 CST</t>
  </si>
  <si>
    <t xml:space="preserve">2025:11:20 11:07:01 CST</t>
  </si>
  <si>
    <t xml:space="preserve">15d77f0462abafa7453b14b06c3ce5b391393d990c5824dd96f90e05e0405b0c</t>
  </si>
  <si>
    <t xml:space="preserve">ac26d7d325317d71c3741b49c9b7243a0730efda0655f2699872cbea0fccd776</t>
  </si>
  <si>
    <t xml:space="preserve">460e591cf55df68f178b0dce680c08c9f277e3f08bde751f8bcee55be6144eb9</t>
  </si>
  <si>
    <t xml:space="preserve">2025-11-20T17:07:08.074000+00:00</t>
  </si>
  <si>
    <t xml:space="preserve">2025-11-20T17:07:09.804000+00:00</t>
  </si>
  <si>
    <t xml:space="preserve">2025:11:19 03:34:40 CST</t>
  </si>
  <si>
    <t xml:space="preserve">2025:11:19 03:34:35 CST</t>
  </si>
  <si>
    <t xml:space="preserve">350ad13d30d8402e220d12556e28fa94c820e46676c58043cab7dd9f43f4c2a4</t>
  </si>
  <si>
    <t xml:space="preserve">6300501245e90257bce36f3d4400ee2d44ac441b51c29898719934d5dcfdf6fd</t>
  </si>
  <si>
    <t xml:space="preserve">7c6bd38b72db1205bc09df54a3f61d2820b6ec2fc0f29439d194468941ef2edb</t>
  </si>
  <si>
    <t xml:space="preserve">2025-11-19T09:34:42.215000+00:00</t>
  </si>
  <si>
    <t xml:space="preserve">2025-11-19T09:34:44+00:00</t>
  </si>
  <si>
    <t xml:space="preserve">2025:11:19 06:50:14 CST</t>
  </si>
  <si>
    <t xml:space="preserve">2025:11:19 06:50:09 CST</t>
  </si>
  <si>
    <t xml:space="preserve">ef93c40b91af904087b841cd5a0d0b644aad7e783f267d95605ecfc22374cc03</t>
  </si>
  <si>
    <t xml:space="preserve">2ef72dbbf51935ce241cd7fda808233f594d4a17e597419c3e3b4b186e13136d</t>
  </si>
  <si>
    <t xml:space="preserve">1f34f5ef2ad0cfa746241a699acf79b37ac40e17d4d075f448263465481475b9</t>
  </si>
  <si>
    <t xml:space="preserve">2025-11-19T12:50:15.594000+00:00</t>
  </si>
  <si>
    <t xml:space="preserve">2025-11-19T12:50:17.118000+00:00</t>
  </si>
  <si>
    <t xml:space="preserve">2025:11:20 11:04:04 CST</t>
  </si>
  <si>
    <t xml:space="preserve">2025:11:20 11:04:00 CST</t>
  </si>
  <si>
    <t xml:space="preserve">dff843285eb203967113ec18e8ea00dd84eaf1efc2251b2285efdb2e936bcbc9</t>
  </si>
  <si>
    <t xml:space="preserve">75250da68813dba986ed9fa913d6a50253b3411ef637d94b23f153591a6707aa</t>
  </si>
  <si>
    <t xml:space="preserve">34bab3bd09e0fbd45ec3a96d4c95ec420d663ebff29442171bb2048a01cd3ec8</t>
  </si>
  <si>
    <t xml:space="preserve">2025-11-20T17:04:05.396000+00:00</t>
  </si>
  <si>
    <t xml:space="preserve">2025-11-20T17:04:07.054000+00:00</t>
  </si>
  <si>
    <t xml:space="preserve">2025:11:19 03:56:59 CST</t>
  </si>
  <si>
    <t xml:space="preserve">2025:11:19 03:56:54 CST</t>
  </si>
  <si>
    <t xml:space="preserve">4ec06b0119c7eb306bb21d00dd4d27cc205a3f2ecdbbf0a89b6a6f36d7ee253b</t>
  </si>
  <si>
    <t xml:space="preserve">75219ac3f34f87f948500be9aa44f641ab382c2beab6340a571bd294707fd812</t>
  </si>
  <si>
    <t xml:space="preserve">caec56bdd5570581b97bc759f7e31976f3a3a0afe8e6a347f1e6bed57b5e4782</t>
  </si>
  <si>
    <t xml:space="preserve">2025-11-19T09:57:01.135000+00:00</t>
  </si>
  <si>
    <t xml:space="preserve">2025-11-19T09:57:02.235000+00:00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</si>
</sst>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2"/>
      <color rgb="FF000080"/>
      <name val="Arial"/>
      <family val="2"/>
    </font>
    <font>
      <sz val="12"/>
      <name val="Arial"/>
      <family val="2"/>
    </font>
    <font>
      <sz val="12"/>
      <color rgb="FF000080"/>
      <name val="Arial"/>
      <family val="2"/>
    </font>
    <font>
      <b val="true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T2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H12" activeCellId="0" sqref="H1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25.42"/>
    <col collapsed="false" customWidth="true" hidden="false" outlineLevel="0" max="2" min="2" style="2" width="20.01"/>
    <col collapsed="false" customWidth="true" hidden="false" outlineLevel="0" max="3" min="3" style="2" width="25.01"/>
    <col collapsed="false" customWidth="true" hidden="false" outlineLevel="0" max="5" min="4" style="2" width="30.45"/>
    <col collapsed="false" customWidth="true" hidden="false" outlineLevel="0" max="6" min="6" style="3" width="84.23"/>
    <col collapsed="false" customWidth="true" hidden="false" outlineLevel="0" max="7" min="7" style="1" width="28.48"/>
    <col collapsed="false" customWidth="true" hidden="false" outlineLevel="0" max="8" min="8" style="3" width="84.23"/>
    <col collapsed="false" customWidth="true" hidden="false" outlineLevel="0" max="9" min="9" style="4" width="38.2"/>
    <col collapsed="false" customWidth="true" hidden="false" outlineLevel="0" max="10" min="10" style="3" width="84.23"/>
    <col collapsed="false" customWidth="true" hidden="false" outlineLevel="0" max="11" min="11" style="2" width="22.36"/>
    <col collapsed="false" customWidth="true" hidden="false" outlineLevel="0" max="12" min="12" style="3" width="84.23"/>
    <col collapsed="false" customWidth="true" hidden="false" outlineLevel="0" max="13" min="13" style="2" width="40.7"/>
    <col collapsed="false" customWidth="true" hidden="false" outlineLevel="0" max="14" min="14" style="2" width="21.11"/>
    <col collapsed="false" customWidth="true" hidden="false" outlineLevel="0" max="15" min="15" style="3" width="84.47"/>
    <col collapsed="false" customWidth="true" hidden="false" outlineLevel="0" max="16" min="16" style="2" width="34.32"/>
    <col collapsed="false" customWidth="true" hidden="false" outlineLevel="0" max="17" min="17" style="2" width="31.75"/>
    <col collapsed="false" customWidth="true" hidden="false" outlineLevel="0" max="18" min="18" style="2" width="33.76"/>
    <col collapsed="false" customWidth="true" hidden="false" outlineLevel="0" max="19" min="19" style="4" width="43.48"/>
    <col collapsed="false" customWidth="true" hidden="false" outlineLevel="0" max="20" min="20" style="2" width="40.7"/>
    <col collapsed="false" customWidth="true" hidden="false" outlineLevel="0" max="21" min="21" style="2" width="40.95"/>
    <col collapsed="false" customWidth="true" hidden="false" outlineLevel="0" max="22" min="22" style="2" width="40.29"/>
    <col collapsed="false" customWidth="true" hidden="false" outlineLevel="0" max="23" min="23" style="2" width="22.36"/>
    <col collapsed="false" customWidth="true" hidden="false" outlineLevel="0" max="24" min="24" style="3" width="84.2"/>
    <col collapsed="false" customWidth="true" hidden="false" outlineLevel="0" max="25" min="25" style="2" width="40.42"/>
    <col collapsed="false" customWidth="true" hidden="false" outlineLevel="0" max="26" min="26" style="2" width="37.1"/>
    <col collapsed="false" customWidth="true" hidden="false" outlineLevel="0" max="27" min="27" style="2" width="26.95"/>
    <col collapsed="false" customWidth="true" hidden="false" outlineLevel="0" max="28" min="28" style="2" width="23.48"/>
    <col collapsed="false" customWidth="true" hidden="false" outlineLevel="0" max="31" min="29" style="2" width="25.42"/>
    <col collapsed="false" customWidth="true" hidden="false" outlineLevel="0" max="32" min="32" style="2" width="19.72"/>
    <col collapsed="false" customWidth="true" hidden="false" outlineLevel="0" max="33" min="33" style="5" width="46.96"/>
    <col collapsed="false" customWidth="true" hidden="false" outlineLevel="0" max="36" min="34" style="2" width="39.88"/>
    <col collapsed="false" customWidth="true" hidden="false" outlineLevel="0" max="37" min="37" style="2" width="21.95"/>
    <col collapsed="false" customWidth="true" hidden="false" outlineLevel="0" max="38" min="38" style="3" width="83.92"/>
    <col collapsed="false" customWidth="true" hidden="false" outlineLevel="0" max="39" min="39" style="2" width="39.6"/>
    <col collapsed="false" customWidth="true" hidden="false" outlineLevel="0" max="40" min="40" style="3" width="36.82"/>
    <col collapsed="false" customWidth="true" hidden="false" outlineLevel="0" max="41" min="41" style="2" width="26.53"/>
    <col collapsed="false" customWidth="true" hidden="false" outlineLevel="0" max="45" min="42" style="2" width="22.64"/>
    <col collapsed="false" customWidth="true" hidden="false" outlineLevel="0" max="46" min="46" style="2" width="18.2"/>
    <col collapsed="false" customWidth="false" hidden="false" outlineLevel="0" max="1024" min="47" style="3" width="11.52"/>
  </cols>
  <sheetData>
    <row r="1" s="7" customFormat="true" ht="23.05" hidden="false" customHeight="true" outlineLevel="0" collapsed="false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</row>
    <row r="2" customFormat="false" ht="18.7" hidden="false" customHeight="true" outlineLevel="0" collapsed="false">
      <c r="A2" s="5" t="str">
        <f aca="false">HYPERLINK("https://mncourtfraud.com/file/27-CR-13-8110.pdf","27-CR-13-8110.pdf")</f>
        <v>27-CR-13-8110.pdf</v>
      </c>
      <c r="B2" s="2" t="s">
        <v>46</v>
      </c>
      <c r="C2" s="2" t="n">
        <v>185927</v>
      </c>
      <c r="D2" s="2" t="s">
        <v>47</v>
      </c>
      <c r="E2" s="2" t="s">
        <v>48</v>
      </c>
      <c r="F2" s="3" t="s">
        <v>49</v>
      </c>
      <c r="G2" s="5" t="str">
        <f aca="false">HYPERLINK("https://mncourtfraud.com/file/27-CR-13-8110.pdf.ots","27-CR-13-8110.pdf.ots")</f>
        <v>27-CR-13-8110.pdf.ots</v>
      </c>
      <c r="H2" s="3" t="s">
        <v>50</v>
      </c>
      <c r="I2" s="5" t="str">
        <f aca="false">HYPERLINK("https://mncourtfraud.com/file/27-CR-13-8110.pdf.ots.upgraded","27-CR-13-8110.pdf.ots.upgraded")</f>
        <v>27-CR-13-8110.pdf.ots.upgraded</v>
      </c>
      <c r="J2" s="3" t="s">
        <v>51</v>
      </c>
      <c r="K2" s="2" t="s">
        <v>52</v>
      </c>
      <c r="L2" s="3" t="s">
        <v>49</v>
      </c>
      <c r="M2" s="2" t="s">
        <v>46</v>
      </c>
      <c r="N2" s="2" t="n">
        <v>924283</v>
      </c>
      <c r="O2" s="3" t="s">
        <v>53</v>
      </c>
      <c r="P2" s="2" t="s">
        <v>54</v>
      </c>
      <c r="Q2" s="2" t="s">
        <v>55</v>
      </c>
      <c r="R2" s="2" t="s">
        <v>56</v>
      </c>
      <c r="S2" s="5" t="str">
        <f aca="false">HYPERLINK("https://mncourtfraud.com/file/27-CR-13-8110.pdf__time-stamp.json","27-CR-13-8110.pdf__time-stamp.json")</f>
        <v>27-CR-13-8110.pdf__time-stamp.json</v>
      </c>
      <c r="T2" s="2" t="s">
        <v>57</v>
      </c>
      <c r="U2" s="2" t="s">
        <v>58</v>
      </c>
      <c r="V2" s="2" t="s">
        <v>59</v>
      </c>
      <c r="W2" s="2" t="n">
        <v>1000000</v>
      </c>
      <c r="X2" s="3" t="s">
        <v>49</v>
      </c>
      <c r="Y2" s="2" t="s">
        <v>46</v>
      </c>
      <c r="Z2" s="2" t="s">
        <v>60</v>
      </c>
      <c r="AA2" s="2" t="s">
        <v>46</v>
      </c>
      <c r="AB2" s="2" t="s">
        <v>46</v>
      </c>
      <c r="AC2" s="2" t="s">
        <v>46</v>
      </c>
      <c r="AD2" s="2" t="s">
        <v>46</v>
      </c>
      <c r="AE2" s="2" t="s">
        <v>46</v>
      </c>
      <c r="AF2" s="2" t="s">
        <v>46</v>
      </c>
      <c r="AG2" s="5" t="str">
        <f aca="false">HYPERLINK("https://mncourtfraud.com/file/27-CR-13-8110.pdf.ots__time-stamp.json","27-CR-13-8110.pdf.ots__time-stamp.json")</f>
        <v>27-CR-13-8110.pdf.ots__time-stamp.json</v>
      </c>
      <c r="AH2" s="2" t="s">
        <v>61</v>
      </c>
      <c r="AI2" s="2" t="s">
        <v>62</v>
      </c>
      <c r="AJ2" s="2" t="s">
        <v>63</v>
      </c>
      <c r="AK2" s="2" t="n">
        <v>1000000</v>
      </c>
      <c r="AL2" s="3" t="s">
        <v>50</v>
      </c>
      <c r="AM2" s="2" t="s">
        <v>46</v>
      </c>
      <c r="AN2" s="3" t="s">
        <v>60</v>
      </c>
      <c r="AO2" s="2" t="s">
        <v>46</v>
      </c>
      <c r="AP2" s="2" t="s">
        <v>46</v>
      </c>
      <c r="AQ2" s="2" t="s">
        <v>46</v>
      </c>
      <c r="AR2" s="2" t="s">
        <v>46</v>
      </c>
      <c r="AS2" s="2" t="s">
        <v>46</v>
      </c>
      <c r="AT2" s="2" t="s">
        <v>46</v>
      </c>
    </row>
    <row r="3" customFormat="false" ht="18.7" hidden="false" customHeight="true" outlineLevel="0" collapsed="false">
      <c r="A3" s="5" t="str">
        <f aca="false">HYPERLINK("https://mncourtfraud.com/file/27-CR-18-11994.pdf","27-CR-18-11994.pdf")</f>
        <v>27-CR-18-11994.pdf</v>
      </c>
      <c r="B3" s="2" t="s">
        <v>46</v>
      </c>
      <c r="C3" s="2" t="n">
        <v>190674</v>
      </c>
      <c r="D3" s="2" t="s">
        <v>64</v>
      </c>
      <c r="E3" s="2" t="s">
        <v>65</v>
      </c>
      <c r="F3" s="3" t="s">
        <v>66</v>
      </c>
      <c r="G3" s="5" t="str">
        <f aca="false">HYPERLINK("https://mncourtfraud.com/file/27-CR-18-11994.pdf.ots","27-CR-18-11994.pdf.ots")</f>
        <v>27-CR-18-11994.pdf.ots</v>
      </c>
      <c r="H3" s="3" t="s">
        <v>67</v>
      </c>
      <c r="I3" s="5" t="str">
        <f aca="false">HYPERLINK("https://mncourtfraud.com/file/27-CR-18-11994.pdf.ots.upgraded","27-CR-18-11994.pdf.ots.upgraded")</f>
        <v>27-CR-18-11994.pdf.ots.upgraded</v>
      </c>
      <c r="J3" s="3" t="s">
        <v>68</v>
      </c>
      <c r="K3" s="2" t="s">
        <v>52</v>
      </c>
      <c r="L3" s="3" t="s">
        <v>66</v>
      </c>
      <c r="M3" s="2" t="s">
        <v>46</v>
      </c>
      <c r="N3" s="2" t="n">
        <v>924451</v>
      </c>
      <c r="O3" s="3" t="s">
        <v>69</v>
      </c>
      <c r="P3" s="2" t="s">
        <v>70</v>
      </c>
      <c r="Q3" s="2" t="s">
        <v>71</v>
      </c>
      <c r="R3" s="2" t="s">
        <v>72</v>
      </c>
      <c r="S3" s="5" t="str">
        <f aca="false">HYPERLINK("https://mncourtfraud.com/file/27-CR-18-11994.pdf__time-stamp.json","27-CR-18-11994.pdf__time-stamp.json")</f>
        <v>27-CR-18-11994.pdf__time-stamp.json</v>
      </c>
      <c r="T3" s="2" t="s">
        <v>73</v>
      </c>
      <c r="U3" s="2" t="s">
        <v>74</v>
      </c>
      <c r="V3" s="2" t="s">
        <v>75</v>
      </c>
      <c r="W3" s="2" t="n">
        <v>1000000</v>
      </c>
      <c r="X3" s="3" t="s">
        <v>66</v>
      </c>
      <c r="Y3" s="2" t="s">
        <v>46</v>
      </c>
      <c r="Z3" s="2" t="s">
        <v>60</v>
      </c>
      <c r="AA3" s="2" t="s">
        <v>46</v>
      </c>
      <c r="AB3" s="2" t="s">
        <v>46</v>
      </c>
      <c r="AC3" s="2" t="s">
        <v>46</v>
      </c>
      <c r="AD3" s="2" t="s">
        <v>46</v>
      </c>
      <c r="AE3" s="2" t="s">
        <v>46</v>
      </c>
      <c r="AF3" s="2" t="s">
        <v>46</v>
      </c>
      <c r="AG3" s="5" t="str">
        <f aca="false">HYPERLINK("https://mncourtfraud.com/file/27-CR-18-11994.pdf.ots__time-stamp.json","27-CR-18-11994.pdf.ots__time-stamp.json")</f>
        <v>27-CR-18-11994.pdf.ots__time-stamp.json</v>
      </c>
      <c r="AH3" s="2" t="s">
        <v>76</v>
      </c>
      <c r="AI3" s="2" t="s">
        <v>77</v>
      </c>
      <c r="AJ3" s="2" t="s">
        <v>78</v>
      </c>
      <c r="AK3" s="2" t="n">
        <v>1000000</v>
      </c>
      <c r="AL3" s="3" t="s">
        <v>67</v>
      </c>
      <c r="AM3" s="2" t="s">
        <v>46</v>
      </c>
      <c r="AN3" s="3" t="s">
        <v>60</v>
      </c>
      <c r="AO3" s="2" t="s">
        <v>46</v>
      </c>
      <c r="AP3" s="2" t="s">
        <v>46</v>
      </c>
      <c r="AQ3" s="2" t="s">
        <v>46</v>
      </c>
      <c r="AR3" s="2" t="s">
        <v>46</v>
      </c>
      <c r="AS3" s="2" t="s">
        <v>46</v>
      </c>
      <c r="AT3" s="2" t="s">
        <v>46</v>
      </c>
    </row>
    <row r="4" customFormat="false" ht="18.7" hidden="false" customHeight="true" outlineLevel="0" collapsed="false">
      <c r="A4" s="5" t="str">
        <f aca="false">HYPERLINK("https://mncourtfraud.com/file/27-CR-18-12650.pdf","27-CR-18-12650.pdf")</f>
        <v>27-CR-18-12650.pdf</v>
      </c>
      <c r="B4" s="2" t="s">
        <v>46</v>
      </c>
      <c r="C4" s="2" t="n">
        <v>220788</v>
      </c>
      <c r="D4" s="2" t="s">
        <v>79</v>
      </c>
      <c r="E4" s="2" t="s">
        <v>80</v>
      </c>
      <c r="F4" s="3" t="s">
        <v>81</v>
      </c>
      <c r="G4" s="5" t="str">
        <f aca="false">HYPERLINK("https://mncourtfraud.com/file/27-CR-18-12650.pdf.ots","27-CR-18-12650.pdf.ots")</f>
        <v>27-CR-18-12650.pdf.ots</v>
      </c>
      <c r="H4" s="3" t="s">
        <v>82</v>
      </c>
      <c r="I4" s="5" t="str">
        <f aca="false">HYPERLINK("https://mncourtfraud.com/file/27-CR-18-12650.pdf.ots.upgraded","27-CR-18-12650.pdf.ots.upgraded")</f>
        <v>27-CR-18-12650.pdf.ots.upgraded</v>
      </c>
      <c r="J4" s="3" t="s">
        <v>83</v>
      </c>
      <c r="K4" s="2" t="s">
        <v>52</v>
      </c>
      <c r="L4" s="3" t="s">
        <v>81</v>
      </c>
      <c r="M4" s="2" t="s">
        <v>46</v>
      </c>
      <c r="N4" s="2" t="n">
        <v>924457</v>
      </c>
      <c r="O4" s="3" t="s">
        <v>84</v>
      </c>
      <c r="P4" s="2" t="s">
        <v>85</v>
      </c>
      <c r="Q4" s="2" t="s">
        <v>86</v>
      </c>
      <c r="R4" s="2" t="s">
        <v>87</v>
      </c>
      <c r="S4" s="5" t="str">
        <f aca="false">HYPERLINK("https://mncourtfraud.com/file/27-CR-18-12650.pdf__time-stamp.json","27-CR-18-12650.pdf__time-stamp.json")</f>
        <v>27-CR-18-12650.pdf__time-stamp.json</v>
      </c>
      <c r="T4" s="2" t="s">
        <v>88</v>
      </c>
      <c r="U4" s="2" t="s">
        <v>89</v>
      </c>
      <c r="V4" s="2" t="s">
        <v>90</v>
      </c>
      <c r="W4" s="2" t="n">
        <v>1000000</v>
      </c>
      <c r="X4" s="3" t="s">
        <v>81</v>
      </c>
      <c r="Y4" s="2" t="s">
        <v>46</v>
      </c>
      <c r="Z4" s="2" t="s">
        <v>60</v>
      </c>
      <c r="AA4" s="2" t="s">
        <v>46</v>
      </c>
      <c r="AB4" s="2" t="s">
        <v>46</v>
      </c>
      <c r="AC4" s="2" t="s">
        <v>46</v>
      </c>
      <c r="AD4" s="2" t="s">
        <v>46</v>
      </c>
      <c r="AE4" s="2" t="s">
        <v>46</v>
      </c>
      <c r="AF4" s="2" t="s">
        <v>46</v>
      </c>
      <c r="AG4" s="5" t="str">
        <f aca="false">HYPERLINK("https://mncourtfraud.com/file/27-CR-18-12650.pdf.ots__time-stamp.json","27-CR-18-12650.pdf.ots__time-stamp.json")</f>
        <v>27-CR-18-12650.pdf.ots__time-stamp.json</v>
      </c>
      <c r="AH4" s="2" t="s">
        <v>91</v>
      </c>
      <c r="AI4" s="2" t="s">
        <v>92</v>
      </c>
      <c r="AJ4" s="2" t="s">
        <v>93</v>
      </c>
      <c r="AK4" s="2" t="n">
        <v>1000000</v>
      </c>
      <c r="AL4" s="3" t="s">
        <v>82</v>
      </c>
      <c r="AM4" s="2" t="s">
        <v>46</v>
      </c>
      <c r="AN4" s="3" t="s">
        <v>60</v>
      </c>
      <c r="AO4" s="2" t="s">
        <v>46</v>
      </c>
      <c r="AP4" s="2" t="s">
        <v>46</v>
      </c>
      <c r="AQ4" s="2" t="s">
        <v>46</v>
      </c>
      <c r="AR4" s="2" t="s">
        <v>46</v>
      </c>
      <c r="AS4" s="2" t="s">
        <v>46</v>
      </c>
      <c r="AT4" s="2" t="s">
        <v>46</v>
      </c>
    </row>
    <row r="5" customFormat="false" ht="18.7" hidden="false" customHeight="true" outlineLevel="0" collapsed="false">
      <c r="A5" s="5" t="str">
        <f aca="false">HYPERLINK("https://mncourtfraud.com/file/27-CR-18-28148.pdf","27-CR-18-28148.pdf")</f>
        <v>27-CR-18-28148.pdf</v>
      </c>
      <c r="B5" s="2" t="s">
        <v>46</v>
      </c>
      <c r="C5" s="2" t="n">
        <v>185073</v>
      </c>
      <c r="D5" s="2" t="s">
        <v>94</v>
      </c>
      <c r="E5" s="2" t="s">
        <v>95</v>
      </c>
      <c r="F5" s="3" t="s">
        <v>96</v>
      </c>
      <c r="G5" s="5" t="str">
        <f aca="false">HYPERLINK("https://mncourtfraud.com/file/27-CR-18-28148.pdf.ots","27-CR-18-28148.pdf.ots")</f>
        <v>27-CR-18-28148.pdf.ots</v>
      </c>
      <c r="H5" s="3" t="s">
        <v>97</v>
      </c>
      <c r="I5" s="5" t="str">
        <f aca="false">HYPERLINK("https://mncourtfraud.com/file/27-CR-18-28148.pdf.ots.upgraded","27-CR-18-28148.pdf.ots.upgraded")</f>
        <v>27-CR-18-28148.pdf.ots.upgraded</v>
      </c>
      <c r="J5" s="3" t="s">
        <v>98</v>
      </c>
      <c r="K5" s="2" t="s">
        <v>52</v>
      </c>
      <c r="L5" s="3" t="s">
        <v>96</v>
      </c>
      <c r="M5" s="2" t="s">
        <v>46</v>
      </c>
      <c r="N5" s="2" t="n">
        <v>924289</v>
      </c>
      <c r="O5" s="3" t="s">
        <v>99</v>
      </c>
      <c r="P5" s="2" t="s">
        <v>100</v>
      </c>
      <c r="Q5" s="2" t="s">
        <v>101</v>
      </c>
      <c r="R5" s="2" t="s">
        <v>102</v>
      </c>
      <c r="S5" s="5" t="str">
        <f aca="false">HYPERLINK("https://mncourtfraud.com/file/27-CR-18-28148.pdf__time-stamp.json","27-CR-18-28148.pdf__time-stamp.json")</f>
        <v>27-CR-18-28148.pdf__time-stamp.json</v>
      </c>
      <c r="T5" s="2" t="s">
        <v>103</v>
      </c>
      <c r="U5" s="2" t="s">
        <v>104</v>
      </c>
      <c r="V5" s="2" t="s">
        <v>105</v>
      </c>
      <c r="W5" s="2" t="n">
        <v>1000000</v>
      </c>
      <c r="X5" s="3" t="s">
        <v>96</v>
      </c>
      <c r="Y5" s="2" t="s">
        <v>46</v>
      </c>
      <c r="Z5" s="2" t="s">
        <v>60</v>
      </c>
      <c r="AA5" s="2" t="s">
        <v>46</v>
      </c>
      <c r="AB5" s="2" t="s">
        <v>46</v>
      </c>
      <c r="AC5" s="2" t="s">
        <v>46</v>
      </c>
      <c r="AD5" s="2" t="s">
        <v>46</v>
      </c>
      <c r="AE5" s="2" t="s">
        <v>46</v>
      </c>
      <c r="AF5" s="2" t="s">
        <v>46</v>
      </c>
      <c r="AG5" s="5" t="str">
        <f aca="false">HYPERLINK("https://mncourtfraud.com/file/27-CR-18-28148.pdf.ots__time-stamp.json","27-CR-18-28148.pdf.ots__time-stamp.json")</f>
        <v>27-CR-18-28148.pdf.ots__time-stamp.json</v>
      </c>
      <c r="AH5" s="2" t="s">
        <v>106</v>
      </c>
      <c r="AI5" s="2" t="s">
        <v>107</v>
      </c>
      <c r="AJ5" s="2" t="s">
        <v>108</v>
      </c>
      <c r="AK5" s="2" t="n">
        <v>1000000</v>
      </c>
      <c r="AL5" s="3" t="s">
        <v>97</v>
      </c>
      <c r="AM5" s="2" t="s">
        <v>46</v>
      </c>
      <c r="AN5" s="3" t="s">
        <v>60</v>
      </c>
      <c r="AO5" s="2" t="s">
        <v>46</v>
      </c>
      <c r="AP5" s="2" t="s">
        <v>46</v>
      </c>
      <c r="AQ5" s="2" t="s">
        <v>46</v>
      </c>
      <c r="AR5" s="2" t="s">
        <v>46</v>
      </c>
      <c r="AS5" s="2" t="s">
        <v>46</v>
      </c>
      <c r="AT5" s="2" t="s">
        <v>46</v>
      </c>
    </row>
    <row r="6" customFormat="false" ht="18.7" hidden="false" customHeight="true" outlineLevel="0" collapsed="false">
      <c r="A6" s="5" t="str">
        <f aca="false">HYPERLINK("https://mncourtfraud.com/file/27-CR-18-5483.pdf","27-CR-18-5483.pdf")</f>
        <v>27-CR-18-5483.pdf</v>
      </c>
      <c r="B6" s="2" t="s">
        <v>46</v>
      </c>
      <c r="C6" s="2" t="n">
        <v>189530</v>
      </c>
      <c r="D6" s="2" t="s">
        <v>109</v>
      </c>
      <c r="E6" s="2" t="s">
        <v>110</v>
      </c>
      <c r="F6" s="3" t="s">
        <v>111</v>
      </c>
      <c r="G6" s="5" t="str">
        <f aca="false">HYPERLINK("https://mncourtfraud.com/file/27-CR-18-5483.pdf.ots","27-CR-18-5483.pdf.ots")</f>
        <v>27-CR-18-5483.pdf.ots</v>
      </c>
      <c r="H6" s="3" t="s">
        <v>112</v>
      </c>
      <c r="I6" s="5" t="str">
        <f aca="false">HYPERLINK("https://mncourtfraud.com/file/27-CR-18-5483.pdf.ots.upgraded","27-CR-18-5483.pdf.ots.upgraded")</f>
        <v>27-CR-18-5483.pdf.ots.upgraded</v>
      </c>
      <c r="J6" s="3" t="s">
        <v>113</v>
      </c>
      <c r="K6" s="2" t="s">
        <v>52</v>
      </c>
      <c r="L6" s="3" t="s">
        <v>111</v>
      </c>
      <c r="M6" s="2" t="s">
        <v>46</v>
      </c>
      <c r="N6" s="2" t="n">
        <v>924451</v>
      </c>
      <c r="O6" s="3" t="s">
        <v>69</v>
      </c>
      <c r="P6" s="2" t="s">
        <v>70</v>
      </c>
      <c r="Q6" s="2" t="s">
        <v>71</v>
      </c>
      <c r="R6" s="2" t="s">
        <v>72</v>
      </c>
      <c r="S6" s="5" t="str">
        <f aca="false">HYPERLINK("https://mncourtfraud.com/file/27-CR-18-5483.pdf__time-stamp.json","27-CR-18-5483.pdf__time-stamp.json")</f>
        <v>27-CR-18-5483.pdf__time-stamp.json</v>
      </c>
      <c r="T6" s="2" t="s">
        <v>114</v>
      </c>
      <c r="U6" s="2" t="s">
        <v>115</v>
      </c>
      <c r="V6" s="2" t="s">
        <v>116</v>
      </c>
      <c r="W6" s="2" t="n">
        <v>1000000</v>
      </c>
      <c r="X6" s="3" t="s">
        <v>111</v>
      </c>
      <c r="Y6" s="2" t="s">
        <v>46</v>
      </c>
      <c r="Z6" s="2" t="s">
        <v>60</v>
      </c>
      <c r="AA6" s="2" t="s">
        <v>46</v>
      </c>
      <c r="AB6" s="2" t="s">
        <v>46</v>
      </c>
      <c r="AC6" s="2" t="s">
        <v>46</v>
      </c>
      <c r="AD6" s="2" t="s">
        <v>46</v>
      </c>
      <c r="AE6" s="2" t="s">
        <v>46</v>
      </c>
      <c r="AF6" s="2" t="s">
        <v>46</v>
      </c>
      <c r="AG6" s="5" t="str">
        <f aca="false">HYPERLINK("https://mncourtfraud.com/file/27-CR-18-5483.pdf.ots__time-stamp.json","27-CR-18-5483.pdf.ots__time-stamp.json")</f>
        <v>27-CR-18-5483.pdf.ots__time-stamp.json</v>
      </c>
      <c r="AH6" s="2" t="s">
        <v>117</v>
      </c>
      <c r="AI6" s="2" t="s">
        <v>118</v>
      </c>
      <c r="AJ6" s="2" t="s">
        <v>119</v>
      </c>
      <c r="AK6" s="2" t="n">
        <v>1000000</v>
      </c>
      <c r="AL6" s="3" t="s">
        <v>112</v>
      </c>
      <c r="AM6" s="2" t="s">
        <v>46</v>
      </c>
      <c r="AN6" s="3" t="s">
        <v>60</v>
      </c>
      <c r="AO6" s="2" t="s">
        <v>46</v>
      </c>
      <c r="AP6" s="2" t="s">
        <v>46</v>
      </c>
      <c r="AQ6" s="2" t="s">
        <v>46</v>
      </c>
      <c r="AR6" s="2" t="s">
        <v>46</v>
      </c>
      <c r="AS6" s="2" t="s">
        <v>46</v>
      </c>
      <c r="AT6" s="2" t="s">
        <v>46</v>
      </c>
    </row>
    <row r="7" customFormat="false" ht="18.7" hidden="false" customHeight="true" outlineLevel="0" collapsed="false">
      <c r="A7" s="5" t="str">
        <f aca="false">HYPERLINK("https://mncourtfraud.com/file/27-CR-18-8630.pdf","27-CR-18-8630.pdf")</f>
        <v>27-CR-18-8630.pdf</v>
      </c>
      <c r="B7" s="2" t="s">
        <v>46</v>
      </c>
      <c r="C7" s="2" t="n">
        <v>217590</v>
      </c>
      <c r="D7" s="2" t="s">
        <v>120</v>
      </c>
      <c r="E7" s="2" t="s">
        <v>121</v>
      </c>
      <c r="F7" s="3" t="s">
        <v>122</v>
      </c>
      <c r="G7" s="5" t="str">
        <f aca="false">HYPERLINK("https://mncourtfraud.com/file/27-CR-18-8630.pdf.ots","27-CR-18-8630.pdf.ots")</f>
        <v>27-CR-18-8630.pdf.ots</v>
      </c>
      <c r="H7" s="3" t="s">
        <v>123</v>
      </c>
      <c r="I7" s="5" t="str">
        <f aca="false">HYPERLINK("https://mncourtfraud.com/file/27-CR-18-8630.pdf.ots.upgraded","27-CR-18-8630.pdf.ots.upgraded")</f>
        <v>27-CR-18-8630.pdf.ots.upgraded</v>
      </c>
      <c r="J7" s="3" t="s">
        <v>124</v>
      </c>
      <c r="K7" s="2" t="s">
        <v>52</v>
      </c>
      <c r="L7" s="3" t="s">
        <v>122</v>
      </c>
      <c r="M7" s="2" t="s">
        <v>46</v>
      </c>
      <c r="N7" s="2" t="n">
        <v>924543</v>
      </c>
      <c r="O7" s="3" t="s">
        <v>125</v>
      </c>
      <c r="P7" s="2" t="s">
        <v>126</v>
      </c>
      <c r="Q7" s="2" t="s">
        <v>127</v>
      </c>
      <c r="R7" s="2" t="s">
        <v>128</v>
      </c>
      <c r="S7" s="5" t="str">
        <f aca="false">HYPERLINK("https://mncourtfraud.com/file/27-CR-18-8630.pdf__time-stamp.json","27-CR-18-8630.pdf__time-stamp.json")</f>
        <v>27-CR-18-8630.pdf__time-stamp.json</v>
      </c>
      <c r="T7" s="2" t="s">
        <v>129</v>
      </c>
      <c r="U7" s="2" t="s">
        <v>89</v>
      </c>
      <c r="V7" s="2" t="s">
        <v>90</v>
      </c>
      <c r="W7" s="2" t="n">
        <v>1000000</v>
      </c>
      <c r="X7" s="3" t="s">
        <v>122</v>
      </c>
      <c r="Y7" s="2" t="s">
        <v>46</v>
      </c>
      <c r="Z7" s="2" t="s">
        <v>60</v>
      </c>
      <c r="AA7" s="2" t="s">
        <v>46</v>
      </c>
      <c r="AB7" s="2" t="s">
        <v>46</v>
      </c>
      <c r="AC7" s="2" t="s">
        <v>46</v>
      </c>
      <c r="AD7" s="2" t="s">
        <v>46</v>
      </c>
      <c r="AE7" s="2" t="s">
        <v>46</v>
      </c>
      <c r="AF7" s="2" t="s">
        <v>46</v>
      </c>
      <c r="AG7" s="5" t="str">
        <f aca="false">HYPERLINK("https://mncourtfraud.com/file/27-CR-18-8630.pdf.ots__time-stamp.json","27-CR-18-8630.pdf.ots__time-stamp.json")</f>
        <v>27-CR-18-8630.pdf.ots__time-stamp.json</v>
      </c>
      <c r="AH7" s="2" t="s">
        <v>130</v>
      </c>
      <c r="AI7" s="2" t="s">
        <v>77</v>
      </c>
      <c r="AJ7" s="2" t="s">
        <v>78</v>
      </c>
      <c r="AK7" s="2" t="n">
        <v>1000000</v>
      </c>
      <c r="AL7" s="3" t="s">
        <v>123</v>
      </c>
      <c r="AM7" s="2" t="s">
        <v>46</v>
      </c>
      <c r="AN7" s="3" t="s">
        <v>60</v>
      </c>
      <c r="AO7" s="2" t="s">
        <v>46</v>
      </c>
      <c r="AP7" s="2" t="s">
        <v>46</v>
      </c>
      <c r="AQ7" s="2" t="s">
        <v>46</v>
      </c>
      <c r="AR7" s="2" t="s">
        <v>46</v>
      </c>
      <c r="AS7" s="2" t="s">
        <v>46</v>
      </c>
      <c r="AT7" s="2" t="s">
        <v>46</v>
      </c>
    </row>
    <row r="8" customFormat="false" ht="18.7" hidden="false" customHeight="true" outlineLevel="0" collapsed="false">
      <c r="A8" s="5" t="str">
        <f aca="false">HYPERLINK("https://mncourtfraud.com/file/27-CR-19-12378.pdf","27-CR-19-12378.pdf")</f>
        <v>27-CR-19-12378.pdf</v>
      </c>
      <c r="B8" s="2" t="s">
        <v>46</v>
      </c>
      <c r="C8" s="2" t="n">
        <v>217007</v>
      </c>
      <c r="D8" s="2" t="s">
        <v>131</v>
      </c>
      <c r="E8" s="2" t="s">
        <v>132</v>
      </c>
      <c r="F8" s="3" t="s">
        <v>133</v>
      </c>
      <c r="G8" s="5" t="str">
        <f aca="false">HYPERLINK("https://mncourtfraud.com/file/27-CR-19-12378.pdf.ots","27-CR-19-12378.pdf.ots")</f>
        <v>27-CR-19-12378.pdf.ots</v>
      </c>
      <c r="H8" s="3" t="s">
        <v>134</v>
      </c>
      <c r="I8" s="5" t="str">
        <f aca="false">HYPERLINK("https://mncourtfraud.com/file/27-CR-19-12378.pdf.ots.upgraded","27-CR-19-12378.pdf.ots.upgraded")</f>
        <v>27-CR-19-12378.pdf.ots.upgraded</v>
      </c>
      <c r="J8" s="3" t="s">
        <v>135</v>
      </c>
      <c r="K8" s="2" t="s">
        <v>52</v>
      </c>
      <c r="L8" s="3" t="s">
        <v>133</v>
      </c>
      <c r="M8" s="2" t="s">
        <v>46</v>
      </c>
      <c r="N8" s="2" t="n">
        <v>924461</v>
      </c>
      <c r="O8" s="3" t="s">
        <v>136</v>
      </c>
      <c r="P8" s="2" t="s">
        <v>137</v>
      </c>
      <c r="Q8" s="2" t="s">
        <v>138</v>
      </c>
      <c r="R8" s="2" t="s">
        <v>139</v>
      </c>
      <c r="S8" s="5" t="str">
        <f aca="false">HYPERLINK("https://mncourtfraud.com/file/27-CR-19-12378.pdf__time-stamp.json","27-CR-19-12378.pdf__time-stamp.json")</f>
        <v>27-CR-19-12378.pdf__time-stamp.json</v>
      </c>
      <c r="T8" s="2" t="s">
        <v>140</v>
      </c>
      <c r="U8" s="2" t="s">
        <v>118</v>
      </c>
      <c r="V8" s="2" t="s">
        <v>119</v>
      </c>
      <c r="W8" s="2" t="n">
        <v>1000000</v>
      </c>
      <c r="X8" s="3" t="s">
        <v>133</v>
      </c>
      <c r="Y8" s="2" t="s">
        <v>46</v>
      </c>
      <c r="Z8" s="2" t="s">
        <v>60</v>
      </c>
      <c r="AA8" s="2" t="s">
        <v>46</v>
      </c>
      <c r="AB8" s="2" t="s">
        <v>46</v>
      </c>
      <c r="AC8" s="2" t="s">
        <v>46</v>
      </c>
      <c r="AD8" s="2" t="s">
        <v>46</v>
      </c>
      <c r="AE8" s="2" t="s">
        <v>46</v>
      </c>
      <c r="AF8" s="2" t="s">
        <v>46</v>
      </c>
      <c r="AG8" s="5" t="str">
        <f aca="false">HYPERLINK("https://mncourtfraud.com/file/27-CR-19-12378.pdf.ots__time-stamp.json","27-CR-19-12378.pdf.ots__time-stamp.json")</f>
        <v>27-CR-19-12378.pdf.ots__time-stamp.json</v>
      </c>
      <c r="AH8" s="2" t="s">
        <v>141</v>
      </c>
      <c r="AI8" s="2" t="s">
        <v>142</v>
      </c>
      <c r="AJ8" s="2" t="s">
        <v>143</v>
      </c>
      <c r="AK8" s="2" t="n">
        <v>1000000</v>
      </c>
      <c r="AL8" s="3" t="s">
        <v>134</v>
      </c>
      <c r="AM8" s="2" t="s">
        <v>46</v>
      </c>
      <c r="AN8" s="3" t="s">
        <v>60</v>
      </c>
      <c r="AO8" s="2" t="s">
        <v>46</v>
      </c>
      <c r="AP8" s="2" t="s">
        <v>46</v>
      </c>
      <c r="AQ8" s="2" t="s">
        <v>46</v>
      </c>
      <c r="AR8" s="2" t="s">
        <v>46</v>
      </c>
      <c r="AS8" s="2" t="s">
        <v>46</v>
      </c>
      <c r="AT8" s="2" t="s">
        <v>46</v>
      </c>
    </row>
    <row r="9" customFormat="false" ht="18.7" hidden="false" customHeight="true" outlineLevel="0" collapsed="false">
      <c r="A9" s="5" t="str">
        <f aca="false">HYPERLINK("https://mncourtfraud.com/file/27-CR-19-14131.pdf","27-CR-19-14131.pdf")</f>
        <v>27-CR-19-14131.pdf</v>
      </c>
      <c r="B9" s="2" t="s">
        <v>46</v>
      </c>
      <c r="C9" s="2" t="n">
        <v>197093</v>
      </c>
      <c r="D9" s="2" t="s">
        <v>144</v>
      </c>
      <c r="E9" s="2" t="s">
        <v>145</v>
      </c>
      <c r="F9" s="3" t="s">
        <v>146</v>
      </c>
      <c r="G9" s="5" t="str">
        <f aca="false">HYPERLINK("https://mncourtfraud.com/file/27-CR-19-14131.pdf.ots","27-CR-19-14131.pdf.ots")</f>
        <v>27-CR-19-14131.pdf.ots</v>
      </c>
      <c r="H9" s="3" t="s">
        <v>147</v>
      </c>
      <c r="I9" s="5" t="str">
        <f aca="false">HYPERLINK("https://mncourtfraud.com/file/27-CR-19-14131.pdf.ots.upgraded","27-CR-19-14131.pdf.ots.upgraded")</f>
        <v>27-CR-19-14131.pdf.ots.upgraded</v>
      </c>
      <c r="J9" s="3" t="s">
        <v>148</v>
      </c>
      <c r="K9" s="2" t="s">
        <v>52</v>
      </c>
      <c r="L9" s="3" t="s">
        <v>146</v>
      </c>
      <c r="M9" s="2" t="s">
        <v>46</v>
      </c>
      <c r="N9" s="2" t="n">
        <v>924457</v>
      </c>
      <c r="O9" s="3" t="s">
        <v>84</v>
      </c>
      <c r="P9" s="2" t="s">
        <v>85</v>
      </c>
      <c r="Q9" s="2" t="s">
        <v>86</v>
      </c>
      <c r="R9" s="2" t="s">
        <v>87</v>
      </c>
      <c r="S9" s="5" t="str">
        <f aca="false">HYPERLINK("https://mncourtfraud.com/file/27-CR-19-14131.pdf__time-stamp.json","27-CR-19-14131.pdf__time-stamp.json")</f>
        <v>27-CR-19-14131.pdf__time-stamp.json</v>
      </c>
      <c r="T9" s="2" t="s">
        <v>149</v>
      </c>
      <c r="U9" s="2" t="s">
        <v>150</v>
      </c>
      <c r="V9" s="2" t="s">
        <v>151</v>
      </c>
      <c r="W9" s="2" t="n">
        <v>1000000</v>
      </c>
      <c r="X9" s="3" t="s">
        <v>146</v>
      </c>
      <c r="Y9" s="2" t="s">
        <v>46</v>
      </c>
      <c r="Z9" s="2" t="s">
        <v>60</v>
      </c>
      <c r="AA9" s="2" t="s">
        <v>46</v>
      </c>
      <c r="AB9" s="2" t="s">
        <v>46</v>
      </c>
      <c r="AC9" s="2" t="s">
        <v>46</v>
      </c>
      <c r="AD9" s="2" t="s">
        <v>46</v>
      </c>
      <c r="AE9" s="2" t="s">
        <v>46</v>
      </c>
      <c r="AF9" s="2" t="s">
        <v>46</v>
      </c>
      <c r="AG9" s="5" t="str">
        <f aca="false">HYPERLINK("https://mncourtfraud.com/file/27-CR-19-14131.pdf.ots__time-stamp.json","27-CR-19-14131.pdf.ots__time-stamp.json")</f>
        <v>27-CR-19-14131.pdf.ots__time-stamp.json</v>
      </c>
      <c r="AH9" s="2" t="s">
        <v>152</v>
      </c>
      <c r="AI9" s="2" t="s">
        <v>77</v>
      </c>
      <c r="AJ9" s="2" t="s">
        <v>78</v>
      </c>
      <c r="AK9" s="2" t="n">
        <v>1000000</v>
      </c>
      <c r="AL9" s="3" t="s">
        <v>147</v>
      </c>
      <c r="AM9" s="2" t="s">
        <v>46</v>
      </c>
      <c r="AN9" s="3" t="s">
        <v>60</v>
      </c>
      <c r="AO9" s="2" t="s">
        <v>46</v>
      </c>
      <c r="AP9" s="2" t="s">
        <v>46</v>
      </c>
      <c r="AQ9" s="2" t="s">
        <v>46</v>
      </c>
      <c r="AR9" s="2" t="s">
        <v>46</v>
      </c>
      <c r="AS9" s="2" t="s">
        <v>46</v>
      </c>
      <c r="AT9" s="2" t="s">
        <v>46</v>
      </c>
    </row>
    <row r="10" customFormat="false" ht="18.7" hidden="false" customHeight="true" outlineLevel="0" collapsed="false">
      <c r="A10" s="5" t="str">
        <f aca="false">HYPERLINK("https://mncourtfraud.com/file/27-CR-19-14965.pdf","27-CR-19-14965.pdf")</f>
        <v>27-CR-19-14965.pdf</v>
      </c>
      <c r="B10" s="2" t="s">
        <v>46</v>
      </c>
      <c r="C10" s="2" t="n">
        <v>192005</v>
      </c>
      <c r="D10" s="2" t="s">
        <v>153</v>
      </c>
      <c r="E10" s="2" t="s">
        <v>154</v>
      </c>
      <c r="F10" s="3" t="s">
        <v>155</v>
      </c>
      <c r="G10" s="5" t="str">
        <f aca="false">HYPERLINK("https://mncourtfraud.com/file/27-CR-19-14965.pdf.ots","27-CR-19-14965.pdf.ots")</f>
        <v>27-CR-19-14965.pdf.ots</v>
      </c>
      <c r="H10" s="3" t="s">
        <v>156</v>
      </c>
      <c r="I10" s="5" t="str">
        <f aca="false">HYPERLINK("https://mncourtfraud.com/file/27-CR-19-14965.pdf.ots.upgraded","27-CR-19-14965.pdf.ots.upgraded")</f>
        <v>27-CR-19-14965.pdf.ots.upgraded</v>
      </c>
      <c r="J10" s="3" t="s">
        <v>157</v>
      </c>
      <c r="K10" s="2" t="s">
        <v>52</v>
      </c>
      <c r="L10" s="3" t="s">
        <v>155</v>
      </c>
      <c r="M10" s="2" t="s">
        <v>46</v>
      </c>
      <c r="N10" s="2" t="n">
        <v>924543</v>
      </c>
      <c r="O10" s="3" t="s">
        <v>125</v>
      </c>
      <c r="P10" s="2" t="s">
        <v>126</v>
      </c>
      <c r="Q10" s="2" t="s">
        <v>127</v>
      </c>
      <c r="R10" s="2" t="s">
        <v>128</v>
      </c>
      <c r="S10" s="5" t="str">
        <f aca="false">HYPERLINK("https://mncourtfraud.com/file/27-CR-19-14965.pdf__time-stamp.json","27-CR-19-14965.pdf__time-stamp.json")</f>
        <v>27-CR-19-14965.pdf__time-stamp.json</v>
      </c>
      <c r="T10" s="2" t="s">
        <v>158</v>
      </c>
      <c r="U10" s="2" t="s">
        <v>118</v>
      </c>
      <c r="V10" s="2" t="s">
        <v>119</v>
      </c>
      <c r="W10" s="2" t="n">
        <v>1000000</v>
      </c>
      <c r="X10" s="3" t="s">
        <v>155</v>
      </c>
      <c r="Y10" s="2" t="s">
        <v>46</v>
      </c>
      <c r="Z10" s="2" t="s">
        <v>60</v>
      </c>
      <c r="AA10" s="2" t="s">
        <v>46</v>
      </c>
      <c r="AB10" s="2" t="s">
        <v>46</v>
      </c>
      <c r="AC10" s="2" t="s">
        <v>46</v>
      </c>
      <c r="AD10" s="2" t="s">
        <v>46</v>
      </c>
      <c r="AE10" s="2" t="s">
        <v>46</v>
      </c>
      <c r="AF10" s="2" t="s">
        <v>46</v>
      </c>
      <c r="AG10" s="5" t="str">
        <f aca="false">HYPERLINK("https://mncourtfraud.com/file/27-CR-19-14965.pdf.ots__time-stamp.json","27-CR-19-14965.pdf.ots__time-stamp.json")</f>
        <v>27-CR-19-14965.pdf.ots__time-stamp.json</v>
      </c>
      <c r="AH10" s="2" t="s">
        <v>159</v>
      </c>
      <c r="AI10" s="2" t="s">
        <v>118</v>
      </c>
      <c r="AJ10" s="2" t="s">
        <v>119</v>
      </c>
      <c r="AK10" s="2" t="n">
        <v>1000000</v>
      </c>
      <c r="AL10" s="3" t="s">
        <v>156</v>
      </c>
      <c r="AM10" s="2" t="s">
        <v>46</v>
      </c>
      <c r="AN10" s="3" t="s">
        <v>60</v>
      </c>
      <c r="AO10" s="2" t="s">
        <v>46</v>
      </c>
      <c r="AP10" s="2" t="s">
        <v>46</v>
      </c>
      <c r="AQ10" s="2" t="s">
        <v>46</v>
      </c>
      <c r="AR10" s="2" t="s">
        <v>46</v>
      </c>
      <c r="AS10" s="2" t="s">
        <v>46</v>
      </c>
      <c r="AT10" s="2" t="s">
        <v>46</v>
      </c>
    </row>
    <row r="11" customFormat="false" ht="18.7" hidden="false" customHeight="true" outlineLevel="0" collapsed="false">
      <c r="A11" s="5" t="str">
        <f aca="false">HYPERLINK("https://mncourtfraud.com/file/27-CR-19-18618.pdf","27-CR-19-18618.pdf")</f>
        <v>27-CR-19-18618.pdf</v>
      </c>
      <c r="B11" s="2" t="s">
        <v>46</v>
      </c>
      <c r="C11" s="2" t="n">
        <v>197375</v>
      </c>
      <c r="D11" s="2" t="s">
        <v>160</v>
      </c>
      <c r="E11" s="2" t="s">
        <v>161</v>
      </c>
      <c r="F11" s="3" t="s">
        <v>162</v>
      </c>
      <c r="G11" s="5" t="str">
        <f aca="false">HYPERLINK("https://mncourtfraud.com/file/27-CR-19-18618.pdf.ots","27-CR-19-18618.pdf.ots")</f>
        <v>27-CR-19-18618.pdf.ots</v>
      </c>
      <c r="H11" s="3" t="s">
        <v>163</v>
      </c>
      <c r="I11" s="5" t="str">
        <f aca="false">HYPERLINK("https://mncourtfraud.com/file/27-CR-19-18618.pdf.ots.upgraded","27-CR-19-18618.pdf.ots.upgraded")</f>
        <v>27-CR-19-18618.pdf.ots.upgraded</v>
      </c>
      <c r="J11" s="3" t="s">
        <v>164</v>
      </c>
      <c r="K11" s="2" t="s">
        <v>52</v>
      </c>
      <c r="L11" s="3" t="s">
        <v>162</v>
      </c>
      <c r="M11" s="2" t="s">
        <v>46</v>
      </c>
      <c r="N11" s="2" t="n">
        <v>924543</v>
      </c>
      <c r="O11" s="3" t="s">
        <v>125</v>
      </c>
      <c r="P11" s="2" t="s">
        <v>126</v>
      </c>
      <c r="Q11" s="2" t="s">
        <v>127</v>
      </c>
      <c r="R11" s="2" t="s">
        <v>128</v>
      </c>
      <c r="S11" s="5" t="str">
        <f aca="false">HYPERLINK("https://mncourtfraud.com/file/27-CR-19-18618.pdf__time-stamp.json","27-CR-19-18618.pdf__time-stamp.json")</f>
        <v>27-CR-19-18618.pdf__time-stamp.json</v>
      </c>
      <c r="T11" s="2" t="s">
        <v>165</v>
      </c>
      <c r="U11" s="2" t="s">
        <v>118</v>
      </c>
      <c r="V11" s="2" t="s">
        <v>119</v>
      </c>
      <c r="W11" s="2" t="n">
        <v>1000000</v>
      </c>
      <c r="X11" s="3" t="s">
        <v>162</v>
      </c>
      <c r="Y11" s="2" t="s">
        <v>46</v>
      </c>
      <c r="Z11" s="2" t="s">
        <v>60</v>
      </c>
      <c r="AA11" s="2" t="s">
        <v>46</v>
      </c>
      <c r="AB11" s="2" t="s">
        <v>46</v>
      </c>
      <c r="AC11" s="2" t="s">
        <v>46</v>
      </c>
      <c r="AD11" s="2" t="s">
        <v>46</v>
      </c>
      <c r="AE11" s="2" t="s">
        <v>46</v>
      </c>
      <c r="AF11" s="2" t="s">
        <v>46</v>
      </c>
      <c r="AG11" s="5" t="str">
        <f aca="false">HYPERLINK("https://mncourtfraud.com/file/27-CR-19-18618.pdf.ots__time-stamp.json","27-CR-19-18618.pdf.ots__time-stamp.json")</f>
        <v>27-CR-19-18618.pdf.ots__time-stamp.json</v>
      </c>
      <c r="AH11" s="2" t="s">
        <v>166</v>
      </c>
      <c r="AI11" s="2" t="s">
        <v>89</v>
      </c>
      <c r="AJ11" s="2" t="s">
        <v>90</v>
      </c>
      <c r="AK11" s="2" t="n">
        <v>1000000</v>
      </c>
      <c r="AL11" s="3" t="s">
        <v>163</v>
      </c>
      <c r="AM11" s="2" t="s">
        <v>46</v>
      </c>
      <c r="AN11" s="3" t="s">
        <v>60</v>
      </c>
      <c r="AO11" s="2" t="s">
        <v>46</v>
      </c>
      <c r="AP11" s="2" t="s">
        <v>46</v>
      </c>
      <c r="AQ11" s="2" t="s">
        <v>46</v>
      </c>
      <c r="AR11" s="2" t="s">
        <v>46</v>
      </c>
      <c r="AS11" s="2" t="s">
        <v>46</v>
      </c>
      <c r="AT11" s="2" t="s">
        <v>46</v>
      </c>
    </row>
    <row r="12" customFormat="false" ht="18.7" hidden="false" customHeight="true" outlineLevel="0" collapsed="false">
      <c r="A12" s="5" t="str">
        <f aca="false">HYPERLINK("https://mncourtfraud.com/file/27-CR-19-19623.pdf","27-CR-19-19623.pdf")</f>
        <v>27-CR-19-19623.pdf</v>
      </c>
      <c r="B12" s="2" t="s">
        <v>46</v>
      </c>
      <c r="C12" s="2" t="n">
        <v>202880</v>
      </c>
      <c r="D12" s="2" t="s">
        <v>167</v>
      </c>
      <c r="E12" s="2" t="s">
        <v>168</v>
      </c>
      <c r="F12" s="3" t="s">
        <v>169</v>
      </c>
      <c r="G12" s="5" t="str">
        <f aca="false">HYPERLINK("https://mncourtfraud.com/file/27-CR-19-19623.pdf.ots","27-CR-19-19623.pdf.ots")</f>
        <v>27-CR-19-19623.pdf.ots</v>
      </c>
      <c r="H12" s="3" t="s">
        <v>170</v>
      </c>
      <c r="I12" s="5" t="str">
        <f aca="false">HYPERLINK("https://mncourtfraud.com/file/27-CR-19-19623.pdf.ots.upgraded","27-CR-19-19623.pdf.ots.upgraded")</f>
        <v>27-CR-19-19623.pdf.ots.upgraded</v>
      </c>
      <c r="J12" s="3" t="s">
        <v>171</v>
      </c>
      <c r="K12" s="2" t="s">
        <v>52</v>
      </c>
      <c r="L12" s="3" t="s">
        <v>169</v>
      </c>
      <c r="M12" s="2" t="s">
        <v>46</v>
      </c>
      <c r="N12" s="2" t="n">
        <v>924461</v>
      </c>
      <c r="O12" s="3" t="s">
        <v>136</v>
      </c>
      <c r="P12" s="2" t="s">
        <v>137</v>
      </c>
      <c r="Q12" s="2" t="s">
        <v>138</v>
      </c>
      <c r="R12" s="2" t="s">
        <v>139</v>
      </c>
      <c r="S12" s="5" t="str">
        <f aca="false">HYPERLINK("https://mncourtfraud.com/file/27-CR-19-19623.pdf__time-stamp.json","27-CR-19-19623.pdf__time-stamp.json")</f>
        <v>27-CR-19-19623.pdf__time-stamp.json</v>
      </c>
      <c r="T12" s="2" t="s">
        <v>172</v>
      </c>
      <c r="U12" s="2" t="s">
        <v>173</v>
      </c>
      <c r="V12" s="2" t="s">
        <v>174</v>
      </c>
      <c r="W12" s="2" t="n">
        <v>1000000</v>
      </c>
      <c r="X12" s="3" t="s">
        <v>169</v>
      </c>
      <c r="Y12" s="2" t="s">
        <v>46</v>
      </c>
      <c r="Z12" s="2" t="s">
        <v>60</v>
      </c>
      <c r="AA12" s="2" t="s">
        <v>46</v>
      </c>
      <c r="AB12" s="2" t="s">
        <v>46</v>
      </c>
      <c r="AC12" s="2" t="s">
        <v>46</v>
      </c>
      <c r="AD12" s="2" t="s">
        <v>46</v>
      </c>
      <c r="AE12" s="2" t="s">
        <v>46</v>
      </c>
      <c r="AF12" s="2" t="s">
        <v>46</v>
      </c>
      <c r="AG12" s="5" t="str">
        <f aca="false">HYPERLINK("https://mncourtfraud.com/file/27-CR-19-19623.pdf.ots__time-stamp.json","27-CR-19-19623.pdf.ots__time-stamp.json")</f>
        <v>27-CR-19-19623.pdf.ots__time-stamp.json</v>
      </c>
      <c r="AH12" s="2" t="s">
        <v>175</v>
      </c>
      <c r="AI12" s="2" t="s">
        <v>74</v>
      </c>
      <c r="AJ12" s="2" t="s">
        <v>75</v>
      </c>
      <c r="AK12" s="2" t="n">
        <v>1000000</v>
      </c>
      <c r="AL12" s="3" t="s">
        <v>170</v>
      </c>
      <c r="AM12" s="2" t="s">
        <v>46</v>
      </c>
      <c r="AN12" s="3" t="s">
        <v>60</v>
      </c>
      <c r="AO12" s="2" t="s">
        <v>46</v>
      </c>
      <c r="AP12" s="2" t="s">
        <v>46</v>
      </c>
      <c r="AQ12" s="2" t="s">
        <v>46</v>
      </c>
      <c r="AR12" s="2" t="s">
        <v>46</v>
      </c>
      <c r="AS12" s="2" t="s">
        <v>46</v>
      </c>
      <c r="AT12" s="2" t="s">
        <v>46</v>
      </c>
    </row>
    <row r="13" customFormat="false" ht="18.7" hidden="false" customHeight="true" outlineLevel="0" collapsed="false">
      <c r="A13" s="5" t="str">
        <f aca="false">HYPERLINK("https://mncourtfraud.com/file/27-CR-19-21747.pdf","27-CR-19-21747.pdf")</f>
        <v>27-CR-19-21747.pdf</v>
      </c>
      <c r="B13" s="2" t="s">
        <v>46</v>
      </c>
      <c r="C13" s="2" t="n">
        <v>195575</v>
      </c>
      <c r="D13" s="2" t="s">
        <v>176</v>
      </c>
      <c r="E13" s="2" t="s">
        <v>177</v>
      </c>
      <c r="F13" s="3" t="s">
        <v>178</v>
      </c>
      <c r="G13" s="5" t="str">
        <f aca="false">HYPERLINK("https://mncourtfraud.com/file/27-CR-19-21747.pdf.ots","27-CR-19-21747.pdf.ots")</f>
        <v>27-CR-19-21747.pdf.ots</v>
      </c>
      <c r="H13" s="3" t="s">
        <v>179</v>
      </c>
      <c r="I13" s="5" t="str">
        <f aca="false">HYPERLINK("https://mncourtfraud.com/file/27-CR-19-21747.pdf.ots.upgraded","27-CR-19-21747.pdf.ots.upgraded")</f>
        <v>27-CR-19-21747.pdf.ots.upgraded</v>
      </c>
      <c r="J13" s="3" t="s">
        <v>180</v>
      </c>
      <c r="K13" s="2" t="s">
        <v>52</v>
      </c>
      <c r="L13" s="3" t="s">
        <v>178</v>
      </c>
      <c r="M13" s="2" t="s">
        <v>46</v>
      </c>
      <c r="N13" s="2" t="n">
        <v>924461</v>
      </c>
      <c r="O13" s="3" t="s">
        <v>136</v>
      </c>
      <c r="P13" s="2" t="s">
        <v>137</v>
      </c>
      <c r="Q13" s="2" t="s">
        <v>138</v>
      </c>
      <c r="R13" s="2" t="s">
        <v>139</v>
      </c>
      <c r="S13" s="5" t="str">
        <f aca="false">HYPERLINK("https://mncourtfraud.com/file/27-CR-19-21747.pdf__time-stamp.json","27-CR-19-21747.pdf__time-stamp.json")</f>
        <v>27-CR-19-21747.pdf__time-stamp.json</v>
      </c>
      <c r="T13" s="2" t="s">
        <v>181</v>
      </c>
      <c r="U13" s="2" t="s">
        <v>182</v>
      </c>
      <c r="V13" s="2" t="s">
        <v>183</v>
      </c>
      <c r="W13" s="2" t="n">
        <v>1000000</v>
      </c>
      <c r="X13" s="3" t="s">
        <v>178</v>
      </c>
      <c r="Y13" s="2" t="s">
        <v>46</v>
      </c>
      <c r="Z13" s="2" t="s">
        <v>60</v>
      </c>
      <c r="AA13" s="2" t="s">
        <v>46</v>
      </c>
      <c r="AB13" s="2" t="s">
        <v>46</v>
      </c>
      <c r="AC13" s="2" t="s">
        <v>46</v>
      </c>
      <c r="AD13" s="2" t="s">
        <v>46</v>
      </c>
      <c r="AE13" s="2" t="s">
        <v>46</v>
      </c>
      <c r="AF13" s="2" t="s">
        <v>46</v>
      </c>
      <c r="AG13" s="5" t="str">
        <f aca="false">HYPERLINK("https://mncourtfraud.com/file/27-CR-19-21747.pdf.ots__time-stamp.json","27-CR-19-21747.pdf.ots__time-stamp.json")</f>
        <v>27-CR-19-21747.pdf.ots__time-stamp.json</v>
      </c>
      <c r="AH13" s="2" t="s">
        <v>184</v>
      </c>
      <c r="AI13" s="2" t="s">
        <v>115</v>
      </c>
      <c r="AJ13" s="2" t="s">
        <v>116</v>
      </c>
      <c r="AK13" s="2" t="n">
        <v>1000000</v>
      </c>
      <c r="AL13" s="3" t="s">
        <v>179</v>
      </c>
      <c r="AM13" s="2" t="s">
        <v>46</v>
      </c>
      <c r="AN13" s="3" t="s">
        <v>60</v>
      </c>
      <c r="AO13" s="2" t="s">
        <v>46</v>
      </c>
      <c r="AP13" s="2" t="s">
        <v>46</v>
      </c>
      <c r="AQ13" s="2" t="s">
        <v>46</v>
      </c>
      <c r="AR13" s="2" t="s">
        <v>46</v>
      </c>
      <c r="AS13" s="2" t="s">
        <v>46</v>
      </c>
      <c r="AT13" s="2" t="s">
        <v>46</v>
      </c>
    </row>
    <row r="14" customFormat="false" ht="18.7" hidden="false" customHeight="true" outlineLevel="0" collapsed="false">
      <c r="A14" s="5" t="str">
        <f aca="false">HYPERLINK("https://mncourtfraud.com/file/27-CR-19-24573.pdf","27-CR-19-24573.pdf")</f>
        <v>27-CR-19-24573.pdf</v>
      </c>
      <c r="B14" s="2" t="s">
        <v>46</v>
      </c>
      <c r="C14" s="2" t="n">
        <v>171478</v>
      </c>
      <c r="D14" s="2" t="s">
        <v>185</v>
      </c>
      <c r="E14" s="2" t="s">
        <v>186</v>
      </c>
      <c r="F14" s="3" t="s">
        <v>187</v>
      </c>
      <c r="G14" s="5" t="str">
        <f aca="false">HYPERLINK("https://mncourtfraud.com/file/27-CR-19-24573.pdf.ots","27-CR-19-24573.pdf.ots")</f>
        <v>27-CR-19-24573.pdf.ots</v>
      </c>
      <c r="H14" s="3" t="s">
        <v>188</v>
      </c>
      <c r="I14" s="5" t="str">
        <f aca="false">HYPERLINK("https://mncourtfraud.com/file/27-CR-19-24573.pdf.ots.upgraded","27-CR-19-24573.pdf.ots.upgraded")</f>
        <v>27-CR-19-24573.pdf.ots.upgraded</v>
      </c>
      <c r="J14" s="3" t="s">
        <v>189</v>
      </c>
      <c r="K14" s="2" t="s">
        <v>52</v>
      </c>
      <c r="L14" s="3" t="s">
        <v>187</v>
      </c>
      <c r="M14" s="2" t="s">
        <v>46</v>
      </c>
      <c r="N14" s="2" t="n">
        <v>924543</v>
      </c>
      <c r="O14" s="3" t="s">
        <v>125</v>
      </c>
      <c r="P14" s="2" t="s">
        <v>126</v>
      </c>
      <c r="Q14" s="2" t="s">
        <v>127</v>
      </c>
      <c r="R14" s="2" t="s">
        <v>128</v>
      </c>
      <c r="S14" s="5" t="str">
        <f aca="false">HYPERLINK("https://mncourtfraud.com/file/27-CR-19-24573.pdf__time-stamp.json","27-CR-19-24573.pdf__time-stamp.json")</f>
        <v>27-CR-19-24573.pdf__time-stamp.json</v>
      </c>
      <c r="T14" s="2" t="s">
        <v>190</v>
      </c>
      <c r="U14" s="2" t="s">
        <v>92</v>
      </c>
      <c r="V14" s="2" t="s">
        <v>93</v>
      </c>
      <c r="W14" s="2" t="n">
        <v>1000000</v>
      </c>
      <c r="X14" s="3" t="s">
        <v>187</v>
      </c>
      <c r="Y14" s="2" t="s">
        <v>46</v>
      </c>
      <c r="Z14" s="2" t="s">
        <v>60</v>
      </c>
      <c r="AA14" s="2" t="s">
        <v>46</v>
      </c>
      <c r="AB14" s="2" t="s">
        <v>46</v>
      </c>
      <c r="AC14" s="2" t="s">
        <v>46</v>
      </c>
      <c r="AD14" s="2" t="s">
        <v>46</v>
      </c>
      <c r="AE14" s="2" t="s">
        <v>46</v>
      </c>
      <c r="AF14" s="2" t="s">
        <v>46</v>
      </c>
      <c r="AG14" s="5" t="str">
        <f aca="false">HYPERLINK("https://mncourtfraud.com/file/27-CR-19-24573.pdf.ots__time-stamp.json","27-CR-19-24573.pdf.ots__time-stamp.json")</f>
        <v>27-CR-19-24573.pdf.ots__time-stamp.json</v>
      </c>
      <c r="AH14" s="2" t="s">
        <v>191</v>
      </c>
      <c r="AI14" s="2" t="s">
        <v>192</v>
      </c>
      <c r="AJ14" s="2" t="s">
        <v>193</v>
      </c>
      <c r="AK14" s="2" t="n">
        <v>1000000</v>
      </c>
      <c r="AL14" s="3" t="s">
        <v>188</v>
      </c>
      <c r="AM14" s="2" t="s">
        <v>46</v>
      </c>
      <c r="AN14" s="3" t="s">
        <v>60</v>
      </c>
      <c r="AO14" s="2" t="s">
        <v>46</v>
      </c>
      <c r="AP14" s="2" t="s">
        <v>46</v>
      </c>
      <c r="AQ14" s="2" t="s">
        <v>46</v>
      </c>
      <c r="AR14" s="2" t="s">
        <v>46</v>
      </c>
      <c r="AS14" s="2" t="s">
        <v>46</v>
      </c>
      <c r="AT14" s="2" t="s">
        <v>46</v>
      </c>
    </row>
    <row r="15" customFormat="false" ht="18.7" hidden="false" customHeight="true" outlineLevel="0" collapsed="false">
      <c r="A15" s="5" t="str">
        <f aca="false">HYPERLINK("https://mncourtfraud.com/file/27-CR-19-25746.pdf","27-CR-19-25746.pdf")</f>
        <v>27-CR-19-25746.pdf</v>
      </c>
      <c r="B15" s="2" t="s">
        <v>46</v>
      </c>
      <c r="C15" s="2" t="n">
        <v>206997</v>
      </c>
      <c r="D15" s="2" t="s">
        <v>194</v>
      </c>
      <c r="E15" s="2" t="s">
        <v>195</v>
      </c>
      <c r="F15" s="3" t="s">
        <v>196</v>
      </c>
      <c r="G15" s="5" t="str">
        <f aca="false">HYPERLINK("https://mncourtfraud.com/file/27-CR-19-25746.pdf.ots","27-CR-19-25746.pdf.ots")</f>
        <v>27-CR-19-25746.pdf.ots</v>
      </c>
      <c r="H15" s="3" t="s">
        <v>197</v>
      </c>
      <c r="I15" s="5" t="str">
        <f aca="false">HYPERLINK("https://mncourtfraud.com/file/27-CR-19-25746.pdf.ots.upgraded","27-CR-19-25746.pdf.ots.upgraded")</f>
        <v>27-CR-19-25746.pdf.ots.upgraded</v>
      </c>
      <c r="J15" s="3" t="s">
        <v>198</v>
      </c>
      <c r="K15" s="2" t="s">
        <v>52</v>
      </c>
      <c r="L15" s="3" t="s">
        <v>196</v>
      </c>
      <c r="M15" s="2" t="s">
        <v>46</v>
      </c>
      <c r="N15" s="2" t="n">
        <v>924283</v>
      </c>
      <c r="O15" s="3" t="s">
        <v>53</v>
      </c>
      <c r="P15" s="2" t="s">
        <v>54</v>
      </c>
      <c r="Q15" s="2" t="s">
        <v>55</v>
      </c>
      <c r="R15" s="2" t="s">
        <v>56</v>
      </c>
      <c r="S15" s="5" t="str">
        <f aca="false">HYPERLINK("https://mncourtfraud.com/file/27-CR-19-25746.pdf__time-stamp.json","27-CR-19-25746.pdf__time-stamp.json")</f>
        <v>27-CR-19-25746.pdf__time-stamp.json</v>
      </c>
      <c r="T15" s="2" t="s">
        <v>199</v>
      </c>
      <c r="U15" s="2" t="s">
        <v>62</v>
      </c>
      <c r="V15" s="2" t="s">
        <v>63</v>
      </c>
      <c r="W15" s="2" t="n">
        <v>1000000</v>
      </c>
      <c r="X15" s="3" t="s">
        <v>196</v>
      </c>
      <c r="Y15" s="2" t="s">
        <v>46</v>
      </c>
      <c r="Z15" s="2" t="s">
        <v>60</v>
      </c>
      <c r="AA15" s="2" t="s">
        <v>46</v>
      </c>
      <c r="AB15" s="2" t="s">
        <v>46</v>
      </c>
      <c r="AC15" s="2" t="s">
        <v>46</v>
      </c>
      <c r="AD15" s="2" t="s">
        <v>46</v>
      </c>
      <c r="AE15" s="2" t="s">
        <v>46</v>
      </c>
      <c r="AF15" s="2" t="s">
        <v>46</v>
      </c>
      <c r="AG15" s="5" t="str">
        <f aca="false">HYPERLINK("https://mncourtfraud.com/file/27-CR-19-25746.pdf.ots__time-stamp.json","27-CR-19-25746.pdf.ots__time-stamp.json")</f>
        <v>27-CR-19-25746.pdf.ots__time-stamp.json</v>
      </c>
      <c r="AH15" s="2" t="s">
        <v>200</v>
      </c>
      <c r="AI15" s="2" t="s">
        <v>104</v>
      </c>
      <c r="AJ15" s="2" t="s">
        <v>105</v>
      </c>
      <c r="AK15" s="2" t="n">
        <v>1000000</v>
      </c>
      <c r="AL15" s="3" t="s">
        <v>197</v>
      </c>
      <c r="AM15" s="2" t="s">
        <v>46</v>
      </c>
      <c r="AN15" s="3" t="s">
        <v>60</v>
      </c>
      <c r="AO15" s="2" t="s">
        <v>46</v>
      </c>
      <c r="AP15" s="2" t="s">
        <v>46</v>
      </c>
      <c r="AQ15" s="2" t="s">
        <v>46</v>
      </c>
      <c r="AR15" s="2" t="s">
        <v>46</v>
      </c>
      <c r="AS15" s="2" t="s">
        <v>46</v>
      </c>
      <c r="AT15" s="2" t="s">
        <v>46</v>
      </c>
    </row>
    <row r="16" customFormat="false" ht="18.7" hidden="false" customHeight="true" outlineLevel="0" collapsed="false">
      <c r="A16" s="5" t="str">
        <f aca="false">HYPERLINK("https://mncourtfraud.com/file/27-CR-19-27614.pdf","27-CR-19-27614.pdf")</f>
        <v>27-CR-19-27614.pdf</v>
      </c>
      <c r="B16" s="2" t="s">
        <v>46</v>
      </c>
      <c r="C16" s="2" t="n">
        <v>211700</v>
      </c>
      <c r="D16" s="2" t="s">
        <v>201</v>
      </c>
      <c r="E16" s="2" t="s">
        <v>202</v>
      </c>
      <c r="F16" s="3" t="s">
        <v>203</v>
      </c>
      <c r="G16" s="5" t="str">
        <f aca="false">HYPERLINK("https://mncourtfraud.com/file/27-CR-19-27614.pdf.ots","27-CR-19-27614.pdf.ots")</f>
        <v>27-CR-19-27614.pdf.ots</v>
      </c>
      <c r="H16" s="3" t="s">
        <v>204</v>
      </c>
      <c r="I16" s="5" t="str">
        <f aca="false">HYPERLINK("https://mncourtfraud.com/file/27-CR-19-27614.pdf.ots.upgraded","27-CR-19-27614.pdf.ots.upgraded")</f>
        <v>27-CR-19-27614.pdf.ots.upgraded</v>
      </c>
      <c r="J16" s="3" t="s">
        <v>205</v>
      </c>
      <c r="K16" s="2" t="s">
        <v>52</v>
      </c>
      <c r="L16" s="3" t="s">
        <v>203</v>
      </c>
      <c r="M16" s="2" t="s">
        <v>46</v>
      </c>
      <c r="N16" s="2" t="n">
        <v>924457</v>
      </c>
      <c r="O16" s="3" t="s">
        <v>84</v>
      </c>
      <c r="P16" s="2" t="s">
        <v>85</v>
      </c>
      <c r="Q16" s="2" t="s">
        <v>86</v>
      </c>
      <c r="R16" s="2" t="s">
        <v>87</v>
      </c>
      <c r="S16" s="5" t="str">
        <f aca="false">HYPERLINK("https://mncourtfraud.com/file/27-CR-19-27614.pdf__time-stamp.json","27-CR-19-27614.pdf__time-stamp.json")</f>
        <v>27-CR-19-27614.pdf__time-stamp.json</v>
      </c>
      <c r="T16" s="2" t="s">
        <v>206</v>
      </c>
      <c r="U16" s="2" t="s">
        <v>207</v>
      </c>
      <c r="V16" s="2" t="s">
        <v>208</v>
      </c>
      <c r="W16" s="2" t="n">
        <v>1000000</v>
      </c>
      <c r="X16" s="3" t="s">
        <v>203</v>
      </c>
      <c r="Y16" s="2" t="s">
        <v>46</v>
      </c>
      <c r="Z16" s="2" t="s">
        <v>60</v>
      </c>
      <c r="AA16" s="2" t="s">
        <v>46</v>
      </c>
      <c r="AB16" s="2" t="s">
        <v>46</v>
      </c>
      <c r="AC16" s="2" t="s">
        <v>46</v>
      </c>
      <c r="AD16" s="2" t="s">
        <v>46</v>
      </c>
      <c r="AE16" s="2" t="s">
        <v>46</v>
      </c>
      <c r="AF16" s="2" t="s">
        <v>46</v>
      </c>
      <c r="AG16" s="5" t="str">
        <f aca="false">HYPERLINK("https://mncourtfraud.com/file/27-CR-19-27614.pdf.ots__time-stamp.json","27-CR-19-27614.pdf.ots__time-stamp.json")</f>
        <v>27-CR-19-27614.pdf.ots__time-stamp.json</v>
      </c>
      <c r="AH16" s="2" t="s">
        <v>209</v>
      </c>
      <c r="AI16" s="2" t="s">
        <v>74</v>
      </c>
      <c r="AJ16" s="2" t="s">
        <v>75</v>
      </c>
      <c r="AK16" s="2" t="n">
        <v>1000000</v>
      </c>
      <c r="AL16" s="3" t="s">
        <v>204</v>
      </c>
      <c r="AM16" s="2" t="s">
        <v>46</v>
      </c>
      <c r="AN16" s="3" t="s">
        <v>60</v>
      </c>
      <c r="AO16" s="2" t="s">
        <v>46</v>
      </c>
      <c r="AP16" s="2" t="s">
        <v>46</v>
      </c>
      <c r="AQ16" s="2" t="s">
        <v>46</v>
      </c>
      <c r="AR16" s="2" t="s">
        <v>46</v>
      </c>
      <c r="AS16" s="2" t="s">
        <v>46</v>
      </c>
      <c r="AT16" s="2" t="s">
        <v>46</v>
      </c>
    </row>
    <row r="17" customFormat="false" ht="18.7" hidden="false" customHeight="true" outlineLevel="0" collapsed="false">
      <c r="A17" s="5" t="str">
        <f aca="false">HYPERLINK("https://mncourtfraud.com/file/27-CR-19-27747.pdf","27-CR-19-27747.pdf")</f>
        <v>27-CR-19-27747.pdf</v>
      </c>
      <c r="B17" s="2" t="s">
        <v>46</v>
      </c>
      <c r="C17" s="2" t="n">
        <v>178134</v>
      </c>
      <c r="D17" s="2" t="s">
        <v>210</v>
      </c>
      <c r="E17" s="2" t="s">
        <v>211</v>
      </c>
      <c r="F17" s="3" t="s">
        <v>212</v>
      </c>
      <c r="G17" s="5" t="str">
        <f aca="false">HYPERLINK("https://mncourtfraud.com/file/27-CR-19-27747.pdf.ots","27-CR-19-27747.pdf.ots")</f>
        <v>27-CR-19-27747.pdf.ots</v>
      </c>
      <c r="H17" s="3" t="s">
        <v>213</v>
      </c>
      <c r="I17" s="5" t="str">
        <f aca="false">HYPERLINK("https://mncourtfraud.com/file/27-CR-19-27747.pdf.ots.upgraded","27-CR-19-27747.pdf.ots.upgraded")</f>
        <v>27-CR-19-27747.pdf.ots.upgraded</v>
      </c>
      <c r="J17" s="3" t="s">
        <v>214</v>
      </c>
      <c r="K17" s="2" t="s">
        <v>52</v>
      </c>
      <c r="L17" s="3" t="s">
        <v>212</v>
      </c>
      <c r="M17" s="2" t="s">
        <v>46</v>
      </c>
      <c r="N17" s="2" t="n">
        <v>924543</v>
      </c>
      <c r="O17" s="3" t="s">
        <v>125</v>
      </c>
      <c r="P17" s="2" t="s">
        <v>126</v>
      </c>
      <c r="Q17" s="2" t="s">
        <v>127</v>
      </c>
      <c r="R17" s="2" t="s">
        <v>128</v>
      </c>
      <c r="S17" s="5" t="str">
        <f aca="false">HYPERLINK("https://mncourtfraud.com/file/27-CR-19-27747.pdf__time-stamp.json","27-CR-19-27747.pdf__time-stamp.json")</f>
        <v>27-CR-19-27747.pdf__time-stamp.json</v>
      </c>
      <c r="T17" s="2" t="s">
        <v>215</v>
      </c>
      <c r="U17" s="2" t="s">
        <v>150</v>
      </c>
      <c r="V17" s="2" t="s">
        <v>151</v>
      </c>
      <c r="W17" s="2" t="n">
        <v>1000000</v>
      </c>
      <c r="X17" s="3" t="s">
        <v>212</v>
      </c>
      <c r="Y17" s="2" t="s">
        <v>46</v>
      </c>
      <c r="Z17" s="2" t="s">
        <v>60</v>
      </c>
      <c r="AA17" s="2" t="s">
        <v>46</v>
      </c>
      <c r="AB17" s="2" t="s">
        <v>46</v>
      </c>
      <c r="AC17" s="2" t="s">
        <v>46</v>
      </c>
      <c r="AD17" s="2" t="s">
        <v>46</v>
      </c>
      <c r="AE17" s="2" t="s">
        <v>46</v>
      </c>
      <c r="AF17" s="2" t="s">
        <v>46</v>
      </c>
      <c r="AG17" s="5" t="str">
        <f aca="false">HYPERLINK("https://mncourtfraud.com/file/27-CR-19-27747.pdf.ots__time-stamp.json","27-CR-19-27747.pdf.ots__time-stamp.json")</f>
        <v>27-CR-19-27747.pdf.ots__time-stamp.json</v>
      </c>
      <c r="AH17" s="2" t="s">
        <v>216</v>
      </c>
      <c r="AI17" s="2" t="s">
        <v>92</v>
      </c>
      <c r="AJ17" s="2" t="s">
        <v>93</v>
      </c>
      <c r="AK17" s="2" t="n">
        <v>1000000</v>
      </c>
      <c r="AL17" s="3" t="s">
        <v>213</v>
      </c>
      <c r="AM17" s="2" t="s">
        <v>46</v>
      </c>
      <c r="AN17" s="3" t="s">
        <v>60</v>
      </c>
      <c r="AO17" s="2" t="s">
        <v>46</v>
      </c>
      <c r="AP17" s="2" t="s">
        <v>46</v>
      </c>
      <c r="AQ17" s="2" t="s">
        <v>46</v>
      </c>
      <c r="AR17" s="2" t="s">
        <v>46</v>
      </c>
      <c r="AS17" s="2" t="s">
        <v>46</v>
      </c>
      <c r="AT17" s="2" t="s">
        <v>46</v>
      </c>
    </row>
    <row r="18" customFormat="false" ht="18.7" hidden="false" customHeight="true" outlineLevel="0" collapsed="false">
      <c r="A18" s="5" t="str">
        <f aca="false">HYPERLINK("https://mncourtfraud.com/file/27-CR-19-28724.pdf","27-CR-19-28724.pdf")</f>
        <v>27-CR-19-28724.pdf</v>
      </c>
      <c r="B18" s="2" t="s">
        <v>46</v>
      </c>
      <c r="C18" s="2" t="n">
        <v>191249</v>
      </c>
      <c r="D18" s="2" t="s">
        <v>217</v>
      </c>
      <c r="E18" s="2" t="s">
        <v>218</v>
      </c>
      <c r="F18" s="3" t="s">
        <v>219</v>
      </c>
      <c r="G18" s="5" t="str">
        <f aca="false">HYPERLINK("https://mncourtfraud.com/file/27-CR-19-28724.pdf.ots","27-CR-19-28724.pdf.ots")</f>
        <v>27-CR-19-28724.pdf.ots</v>
      </c>
      <c r="H18" s="3" t="s">
        <v>220</v>
      </c>
      <c r="I18" s="5" t="str">
        <f aca="false">HYPERLINK("https://mncourtfraud.com/file/27-CR-19-28724.pdf.ots.upgraded","27-CR-19-28724.pdf.ots.upgraded")</f>
        <v>27-CR-19-28724.pdf.ots.upgraded</v>
      </c>
      <c r="J18" s="3" t="s">
        <v>221</v>
      </c>
      <c r="K18" s="2" t="s">
        <v>52</v>
      </c>
      <c r="L18" s="3" t="s">
        <v>219</v>
      </c>
      <c r="M18" s="2" t="s">
        <v>46</v>
      </c>
      <c r="N18" s="2" t="n">
        <v>924283</v>
      </c>
      <c r="O18" s="3" t="s">
        <v>53</v>
      </c>
      <c r="P18" s="2" t="s">
        <v>54</v>
      </c>
      <c r="Q18" s="2" t="s">
        <v>55</v>
      </c>
      <c r="R18" s="2" t="s">
        <v>56</v>
      </c>
      <c r="S18" s="5" t="str">
        <f aca="false">HYPERLINK("https://mncourtfraud.com/file/27-CR-19-28724.pdf__time-stamp.json","27-CR-19-28724.pdf__time-stamp.json")</f>
        <v>27-CR-19-28724.pdf__time-stamp.json</v>
      </c>
      <c r="T18" s="2" t="s">
        <v>222</v>
      </c>
      <c r="U18" s="2" t="s">
        <v>107</v>
      </c>
      <c r="V18" s="2" t="s">
        <v>108</v>
      </c>
      <c r="W18" s="2" t="n">
        <v>1000000</v>
      </c>
      <c r="X18" s="3" t="s">
        <v>219</v>
      </c>
      <c r="Y18" s="2" t="s">
        <v>46</v>
      </c>
      <c r="Z18" s="2" t="s">
        <v>60</v>
      </c>
      <c r="AA18" s="2" t="s">
        <v>46</v>
      </c>
      <c r="AB18" s="2" t="s">
        <v>46</v>
      </c>
      <c r="AC18" s="2" t="s">
        <v>46</v>
      </c>
      <c r="AD18" s="2" t="s">
        <v>46</v>
      </c>
      <c r="AE18" s="2" t="s">
        <v>46</v>
      </c>
      <c r="AF18" s="2" t="s">
        <v>46</v>
      </c>
      <c r="AG18" s="5" t="str">
        <f aca="false">HYPERLINK("https://mncourtfraud.com/file/27-CR-19-28724.pdf.ots__time-stamp.json","27-CR-19-28724.pdf.ots__time-stamp.json")</f>
        <v>27-CR-19-28724.pdf.ots__time-stamp.json</v>
      </c>
      <c r="AH18" s="2" t="s">
        <v>223</v>
      </c>
      <c r="AI18" s="2" t="s">
        <v>104</v>
      </c>
      <c r="AJ18" s="2" t="s">
        <v>105</v>
      </c>
      <c r="AK18" s="2" t="n">
        <v>1000000</v>
      </c>
      <c r="AL18" s="3" t="s">
        <v>220</v>
      </c>
      <c r="AM18" s="2" t="s">
        <v>46</v>
      </c>
      <c r="AN18" s="3" t="s">
        <v>60</v>
      </c>
      <c r="AO18" s="2" t="s">
        <v>46</v>
      </c>
      <c r="AP18" s="2" t="s">
        <v>46</v>
      </c>
      <c r="AQ18" s="2" t="s">
        <v>46</v>
      </c>
      <c r="AR18" s="2" t="s">
        <v>46</v>
      </c>
      <c r="AS18" s="2" t="s">
        <v>46</v>
      </c>
      <c r="AT18" s="2" t="s">
        <v>46</v>
      </c>
    </row>
    <row r="19" customFormat="false" ht="18.7" hidden="false" customHeight="true" outlineLevel="0" collapsed="false">
      <c r="A19" s="5" t="str">
        <f aca="false">HYPERLINK("https://mncourtfraud.com/file/27-CR-19-3128.pdf","27-CR-19-3128.pdf")</f>
        <v>27-CR-19-3128.pdf</v>
      </c>
      <c r="B19" s="2" t="s">
        <v>46</v>
      </c>
      <c r="C19" s="2" t="n">
        <v>213585</v>
      </c>
      <c r="D19" s="2" t="s">
        <v>224</v>
      </c>
      <c r="E19" s="2" t="s">
        <v>225</v>
      </c>
      <c r="F19" s="3" t="s">
        <v>226</v>
      </c>
      <c r="G19" s="5" t="str">
        <f aca="false">HYPERLINK("https://mncourtfraud.com/file/27-CR-19-3128.pdf.ots","27-CR-19-3128.pdf.ots")</f>
        <v>27-CR-19-3128.pdf.ots</v>
      </c>
      <c r="H19" s="3" t="s">
        <v>227</v>
      </c>
      <c r="I19" s="5" t="str">
        <f aca="false">HYPERLINK("https://mncourtfraud.com/file/27-CR-19-3128.pdf.ots.upgraded","27-CR-19-3128.pdf.ots.upgraded")</f>
        <v>27-CR-19-3128.pdf.ots.upgraded</v>
      </c>
      <c r="J19" s="3" t="s">
        <v>228</v>
      </c>
      <c r="K19" s="2" t="s">
        <v>52</v>
      </c>
      <c r="L19" s="3" t="s">
        <v>226</v>
      </c>
      <c r="M19" s="2" t="s">
        <v>46</v>
      </c>
      <c r="N19" s="2" t="n">
        <v>924543</v>
      </c>
      <c r="O19" s="3" t="s">
        <v>125</v>
      </c>
      <c r="P19" s="2" t="s">
        <v>126</v>
      </c>
      <c r="Q19" s="2" t="s">
        <v>127</v>
      </c>
      <c r="R19" s="2" t="s">
        <v>128</v>
      </c>
      <c r="S19" s="5" t="str">
        <f aca="false">HYPERLINK("https://mncourtfraud.com/file/27-CR-19-3128.pdf__time-stamp.json","27-CR-19-3128.pdf__time-stamp.json")</f>
        <v>27-CR-19-3128.pdf__time-stamp.json</v>
      </c>
      <c r="T19" s="2" t="s">
        <v>229</v>
      </c>
      <c r="U19" s="2" t="s">
        <v>207</v>
      </c>
      <c r="V19" s="2" t="s">
        <v>208</v>
      </c>
      <c r="W19" s="2" t="n">
        <v>1000000</v>
      </c>
      <c r="X19" s="3" t="s">
        <v>226</v>
      </c>
      <c r="Y19" s="2" t="s">
        <v>46</v>
      </c>
      <c r="Z19" s="2" t="s">
        <v>60</v>
      </c>
      <c r="AA19" s="2" t="s">
        <v>46</v>
      </c>
      <c r="AB19" s="2" t="s">
        <v>46</v>
      </c>
      <c r="AC19" s="2" t="s">
        <v>46</v>
      </c>
      <c r="AD19" s="2" t="s">
        <v>46</v>
      </c>
      <c r="AE19" s="2" t="s">
        <v>46</v>
      </c>
      <c r="AF19" s="2" t="s">
        <v>46</v>
      </c>
      <c r="AG19" s="5" t="str">
        <f aca="false">HYPERLINK("https://mncourtfraud.com/file/27-CR-19-3128.pdf.ots__time-stamp.json","27-CR-19-3128.pdf.ots__time-stamp.json")</f>
        <v>27-CR-19-3128.pdf.ots__time-stamp.json</v>
      </c>
      <c r="AH19" s="2" t="s">
        <v>230</v>
      </c>
      <c r="AI19" s="2" t="s">
        <v>231</v>
      </c>
      <c r="AJ19" s="2" t="s">
        <v>232</v>
      </c>
      <c r="AK19" s="2" t="n">
        <v>1000000</v>
      </c>
      <c r="AL19" s="3" t="s">
        <v>227</v>
      </c>
      <c r="AM19" s="2" t="s">
        <v>46</v>
      </c>
      <c r="AN19" s="3" t="s">
        <v>60</v>
      </c>
      <c r="AO19" s="2" t="s">
        <v>46</v>
      </c>
      <c r="AP19" s="2" t="s">
        <v>46</v>
      </c>
      <c r="AQ19" s="2" t="s">
        <v>46</v>
      </c>
      <c r="AR19" s="2" t="s">
        <v>46</v>
      </c>
      <c r="AS19" s="2" t="s">
        <v>46</v>
      </c>
      <c r="AT19" s="2" t="s">
        <v>46</v>
      </c>
    </row>
    <row r="20" customFormat="false" ht="18.7" hidden="false" customHeight="true" outlineLevel="0" collapsed="false">
      <c r="A20" s="5" t="str">
        <f aca="false">HYPERLINK("https://mncourtfraud.com/file/27-CR-19-7700.pdf","27-CR-19-7700.pdf")</f>
        <v>27-CR-19-7700.pdf</v>
      </c>
      <c r="B20" s="2" t="s">
        <v>46</v>
      </c>
      <c r="C20" s="2" t="n">
        <v>190281</v>
      </c>
      <c r="D20" s="2" t="s">
        <v>233</v>
      </c>
      <c r="E20" s="2" t="s">
        <v>234</v>
      </c>
      <c r="F20" s="3" t="s">
        <v>235</v>
      </c>
      <c r="G20" s="5" t="str">
        <f aca="false">HYPERLINK("https://mncourtfraud.com/file/27-CR-19-7700.pdf.ots","27-CR-19-7700.pdf.ots")</f>
        <v>27-CR-19-7700.pdf.ots</v>
      </c>
      <c r="H20" s="3" t="s">
        <v>236</v>
      </c>
      <c r="I20" s="5" t="str">
        <f aca="false">HYPERLINK("https://mncourtfraud.com/file/27-CR-19-7700.pdf.ots.upgraded","27-CR-19-7700.pdf.ots.upgraded")</f>
        <v>27-CR-19-7700.pdf.ots.upgraded</v>
      </c>
      <c r="J20" s="3" t="s">
        <v>237</v>
      </c>
      <c r="K20" s="2" t="s">
        <v>52</v>
      </c>
      <c r="L20" s="3" t="s">
        <v>235</v>
      </c>
      <c r="M20" s="2" t="s">
        <v>46</v>
      </c>
      <c r="N20" s="2" t="n">
        <v>924543</v>
      </c>
      <c r="O20" s="3" t="s">
        <v>125</v>
      </c>
      <c r="P20" s="2" t="s">
        <v>126</v>
      </c>
      <c r="Q20" s="2" t="s">
        <v>127</v>
      </c>
      <c r="R20" s="2" t="s">
        <v>128</v>
      </c>
      <c r="S20" s="5" t="str">
        <f aca="false">HYPERLINK("https://mncourtfraud.com/file/27-CR-19-7700.pdf__time-stamp.json","27-CR-19-7700.pdf__time-stamp.json")</f>
        <v>27-CR-19-7700.pdf__time-stamp.json</v>
      </c>
      <c r="T20" s="2" t="s">
        <v>238</v>
      </c>
      <c r="U20" s="2" t="s">
        <v>115</v>
      </c>
      <c r="V20" s="2" t="s">
        <v>116</v>
      </c>
      <c r="W20" s="2" t="n">
        <v>1000000</v>
      </c>
      <c r="X20" s="3" t="s">
        <v>235</v>
      </c>
      <c r="Y20" s="2" t="s">
        <v>46</v>
      </c>
      <c r="Z20" s="2" t="s">
        <v>60</v>
      </c>
      <c r="AA20" s="2" t="s">
        <v>46</v>
      </c>
      <c r="AB20" s="2" t="s">
        <v>46</v>
      </c>
      <c r="AC20" s="2" t="s">
        <v>46</v>
      </c>
      <c r="AD20" s="2" t="s">
        <v>46</v>
      </c>
      <c r="AE20" s="2" t="s">
        <v>46</v>
      </c>
      <c r="AF20" s="2" t="s">
        <v>46</v>
      </c>
      <c r="AG20" s="5" t="str">
        <f aca="false">HYPERLINK("https://mncourtfraud.com/file/27-CR-19-7700.pdf.ots__time-stamp.json","27-CR-19-7700.pdf.ots__time-stamp.json")</f>
        <v>27-CR-19-7700.pdf.ots__time-stamp.json</v>
      </c>
      <c r="AH20" s="2" t="s">
        <v>239</v>
      </c>
      <c r="AI20" s="2" t="s">
        <v>150</v>
      </c>
      <c r="AJ20" s="2" t="s">
        <v>151</v>
      </c>
      <c r="AK20" s="2" t="n">
        <v>1000000</v>
      </c>
      <c r="AL20" s="3" t="s">
        <v>236</v>
      </c>
      <c r="AM20" s="2" t="s">
        <v>46</v>
      </c>
      <c r="AN20" s="3" t="s">
        <v>60</v>
      </c>
      <c r="AO20" s="2" t="s">
        <v>46</v>
      </c>
      <c r="AP20" s="2" t="s">
        <v>46</v>
      </c>
      <c r="AQ20" s="2" t="s">
        <v>46</v>
      </c>
      <c r="AR20" s="2" t="s">
        <v>46</v>
      </c>
      <c r="AS20" s="2" t="s">
        <v>46</v>
      </c>
      <c r="AT20" s="2" t="s">
        <v>46</v>
      </c>
    </row>
    <row r="21" customFormat="false" ht="18.7" hidden="false" customHeight="true" outlineLevel="0" collapsed="false">
      <c r="A21" s="5" t="str">
        <f aca="false">HYPERLINK("https://mncourtfraud.com/file/27-CR-19-8946.pdf","27-CR-19-8946.pdf")</f>
        <v>27-CR-19-8946.pdf</v>
      </c>
      <c r="B21" s="2" t="s">
        <v>46</v>
      </c>
      <c r="C21" s="2" t="n">
        <v>179255</v>
      </c>
      <c r="D21" s="2" t="s">
        <v>240</v>
      </c>
      <c r="E21" s="2" t="s">
        <v>241</v>
      </c>
      <c r="F21" s="3" t="s">
        <v>242</v>
      </c>
      <c r="G21" s="5" t="str">
        <f aca="false">HYPERLINK("https://mncourtfraud.com/file/27-CR-19-8946.pdf.ots","27-CR-19-8946.pdf.ots")</f>
        <v>27-CR-19-8946.pdf.ots</v>
      </c>
      <c r="H21" s="3" t="s">
        <v>243</v>
      </c>
      <c r="I21" s="5" t="str">
        <f aca="false">HYPERLINK("https://mncourtfraud.com/file/27-CR-19-8946.pdf.ots.upgraded","27-CR-19-8946.pdf.ots.upgraded")</f>
        <v>27-CR-19-8946.pdf.ots.upgraded</v>
      </c>
      <c r="J21" s="3" t="s">
        <v>244</v>
      </c>
      <c r="K21" s="2" t="s">
        <v>52</v>
      </c>
      <c r="L21" s="3" t="s">
        <v>242</v>
      </c>
      <c r="M21" s="2" t="s">
        <v>46</v>
      </c>
      <c r="N21" s="2" t="n">
        <v>924286</v>
      </c>
      <c r="O21" s="3" t="s">
        <v>245</v>
      </c>
      <c r="P21" s="2" t="s">
        <v>246</v>
      </c>
      <c r="Q21" s="2" t="s">
        <v>247</v>
      </c>
      <c r="R21" s="2" t="s">
        <v>248</v>
      </c>
      <c r="S21" s="5" t="str">
        <f aca="false">HYPERLINK("https://mncourtfraud.com/file/27-CR-19-8946.pdf__time-stamp.json","27-CR-19-8946.pdf__time-stamp.json")</f>
        <v>27-CR-19-8946.pdf__time-stamp.json</v>
      </c>
      <c r="T21" s="2" t="s">
        <v>249</v>
      </c>
      <c r="U21" s="2" t="s">
        <v>62</v>
      </c>
      <c r="V21" s="2" t="s">
        <v>63</v>
      </c>
      <c r="W21" s="2" t="n">
        <v>1000000</v>
      </c>
      <c r="X21" s="3" t="s">
        <v>242</v>
      </c>
      <c r="Y21" s="2" t="s">
        <v>46</v>
      </c>
      <c r="Z21" s="2" t="s">
        <v>60</v>
      </c>
      <c r="AA21" s="2" t="s">
        <v>46</v>
      </c>
      <c r="AB21" s="2" t="s">
        <v>46</v>
      </c>
      <c r="AC21" s="2" t="s">
        <v>46</v>
      </c>
      <c r="AD21" s="2" t="s">
        <v>46</v>
      </c>
      <c r="AE21" s="2" t="s">
        <v>46</v>
      </c>
      <c r="AF21" s="2" t="s">
        <v>46</v>
      </c>
      <c r="AG21" s="5" t="str">
        <f aca="false">HYPERLINK("https://mncourtfraud.com/file/27-CR-19-8946.pdf.ots__time-stamp.json","27-CR-19-8946.pdf.ots__time-stamp.json")</f>
        <v>27-CR-19-8946.pdf.ots__time-stamp.json</v>
      </c>
      <c r="AH21" s="2" t="s">
        <v>250</v>
      </c>
      <c r="AI21" s="2" t="s">
        <v>251</v>
      </c>
      <c r="AJ21" s="2" t="s">
        <v>252</v>
      </c>
      <c r="AK21" s="2" t="n">
        <v>1000000</v>
      </c>
      <c r="AL21" s="3" t="s">
        <v>243</v>
      </c>
      <c r="AM21" s="2" t="s">
        <v>46</v>
      </c>
      <c r="AN21" s="3" t="s">
        <v>60</v>
      </c>
      <c r="AO21" s="2" t="s">
        <v>46</v>
      </c>
      <c r="AP21" s="2" t="s">
        <v>46</v>
      </c>
      <c r="AQ21" s="2" t="s">
        <v>46</v>
      </c>
      <c r="AR21" s="2" t="s">
        <v>46</v>
      </c>
      <c r="AS21" s="2" t="s">
        <v>46</v>
      </c>
      <c r="AT21" s="2" t="s">
        <v>46</v>
      </c>
    </row>
    <row r="22" customFormat="false" ht="18.7" hidden="false" customHeight="true" outlineLevel="0" collapsed="false">
      <c r="A22" s="5" t="str">
        <f aca="false">HYPERLINK("https://mncourtfraud.com/file/27-CR-19-9140.pdf","27-CR-19-9140.pdf")</f>
        <v>27-CR-19-9140.pdf</v>
      </c>
      <c r="B22" s="2" t="s">
        <v>46</v>
      </c>
      <c r="C22" s="2" t="n">
        <v>180691</v>
      </c>
      <c r="D22" s="2" t="s">
        <v>253</v>
      </c>
      <c r="E22" s="2" t="s">
        <v>254</v>
      </c>
      <c r="F22" s="3" t="s">
        <v>255</v>
      </c>
      <c r="G22" s="5" t="str">
        <f aca="false">HYPERLINK("https://mncourtfraud.com/file/27-CR-19-9140.pdf.ots","27-CR-19-9140.pdf.ots")</f>
        <v>27-CR-19-9140.pdf.ots</v>
      </c>
      <c r="H22" s="3" t="s">
        <v>256</v>
      </c>
      <c r="I22" s="5" t="str">
        <f aca="false">HYPERLINK("https://mncourtfraud.com/file/27-CR-19-9140.pdf.ots.upgraded","27-CR-19-9140.pdf.ots.upgraded")</f>
        <v>27-CR-19-9140.pdf.ots.upgraded</v>
      </c>
      <c r="J22" s="3" t="s">
        <v>257</v>
      </c>
      <c r="K22" s="2" t="s">
        <v>52</v>
      </c>
      <c r="L22" s="3" t="s">
        <v>255</v>
      </c>
      <c r="M22" s="2" t="s">
        <v>46</v>
      </c>
      <c r="N22" s="2" t="n">
        <v>924461</v>
      </c>
      <c r="O22" s="3" t="s">
        <v>136</v>
      </c>
      <c r="P22" s="2" t="s">
        <v>137</v>
      </c>
      <c r="Q22" s="2" t="s">
        <v>138</v>
      </c>
      <c r="R22" s="2" t="s">
        <v>139</v>
      </c>
      <c r="S22" s="5" t="str">
        <f aca="false">HYPERLINK("https://mncourtfraud.com/file/27-CR-19-9140.pdf__time-stamp.json","27-CR-19-9140.pdf__time-stamp.json")</f>
        <v>27-CR-19-9140.pdf__time-stamp.json</v>
      </c>
      <c r="T22" s="2" t="s">
        <v>258</v>
      </c>
      <c r="U22" s="2" t="s">
        <v>118</v>
      </c>
      <c r="V22" s="2" t="s">
        <v>119</v>
      </c>
      <c r="W22" s="2" t="n">
        <v>1000000</v>
      </c>
      <c r="X22" s="3" t="s">
        <v>255</v>
      </c>
      <c r="Y22" s="2" t="s">
        <v>46</v>
      </c>
      <c r="Z22" s="2" t="s">
        <v>60</v>
      </c>
      <c r="AA22" s="2" t="s">
        <v>46</v>
      </c>
      <c r="AB22" s="2" t="s">
        <v>46</v>
      </c>
      <c r="AC22" s="2" t="s">
        <v>46</v>
      </c>
      <c r="AD22" s="2" t="s">
        <v>46</v>
      </c>
      <c r="AE22" s="2" t="s">
        <v>46</v>
      </c>
      <c r="AF22" s="2" t="s">
        <v>46</v>
      </c>
      <c r="AG22" s="5" t="str">
        <f aca="false">HYPERLINK("https://mncourtfraud.com/file/27-CR-19-9140.pdf.ots__time-stamp.json","27-CR-19-9140.pdf.ots__time-stamp.json")</f>
        <v>27-CR-19-9140.pdf.ots__time-stamp.json</v>
      </c>
      <c r="AH22" s="2" t="s">
        <v>259</v>
      </c>
      <c r="AI22" s="2" t="s">
        <v>118</v>
      </c>
      <c r="AJ22" s="2" t="s">
        <v>119</v>
      </c>
      <c r="AK22" s="2" t="n">
        <v>1000000</v>
      </c>
      <c r="AL22" s="3" t="s">
        <v>256</v>
      </c>
      <c r="AM22" s="2" t="s">
        <v>46</v>
      </c>
      <c r="AN22" s="3" t="s">
        <v>60</v>
      </c>
      <c r="AO22" s="2" t="s">
        <v>46</v>
      </c>
      <c r="AP22" s="2" t="s">
        <v>46</v>
      </c>
      <c r="AQ22" s="2" t="s">
        <v>46</v>
      </c>
      <c r="AR22" s="2" t="s">
        <v>46</v>
      </c>
      <c r="AS22" s="2" t="s">
        <v>46</v>
      </c>
      <c r="AT22" s="2" t="s">
        <v>46</v>
      </c>
    </row>
    <row r="23" customFormat="false" ht="18.7" hidden="false" customHeight="true" outlineLevel="0" collapsed="false">
      <c r="A23" s="5" t="str">
        <f aca="false">HYPERLINK("https://mncourtfraud.com/file/27-CR-20-1373.pdf","27-CR-20-1373.pdf")</f>
        <v>27-CR-20-1373.pdf</v>
      </c>
      <c r="B23" s="2" t="s">
        <v>46</v>
      </c>
      <c r="C23" s="2" t="n">
        <v>187453</v>
      </c>
      <c r="D23" s="2" t="s">
        <v>260</v>
      </c>
      <c r="E23" s="2" t="s">
        <v>261</v>
      </c>
      <c r="F23" s="3" t="s">
        <v>262</v>
      </c>
      <c r="G23" s="5" t="str">
        <f aca="false">HYPERLINK("https://mncourtfraud.com/file/27-CR-20-1373.pdf.ots","27-CR-20-1373.pdf.ots")</f>
        <v>27-CR-20-1373.pdf.ots</v>
      </c>
      <c r="H23" s="3" t="s">
        <v>263</v>
      </c>
      <c r="I23" s="5" t="str">
        <f aca="false">HYPERLINK("https://mncourtfraud.com/file/27-CR-20-1373.pdf.ots.upgraded","27-CR-20-1373.pdf.ots.upgraded")</f>
        <v>27-CR-20-1373.pdf.ots.upgraded</v>
      </c>
      <c r="J23" s="3" t="s">
        <v>264</v>
      </c>
      <c r="K23" s="2" t="s">
        <v>52</v>
      </c>
      <c r="L23" s="3" t="s">
        <v>262</v>
      </c>
      <c r="M23" s="2" t="s">
        <v>46</v>
      </c>
      <c r="N23" s="2" t="n">
        <v>924446</v>
      </c>
      <c r="O23" s="3" t="s">
        <v>265</v>
      </c>
      <c r="P23" s="2" t="s">
        <v>266</v>
      </c>
      <c r="Q23" s="2" t="s">
        <v>70</v>
      </c>
      <c r="R23" s="2" t="s">
        <v>267</v>
      </c>
      <c r="S23" s="5" t="str">
        <f aca="false">HYPERLINK("https://mncourtfraud.com/file/27-CR-20-1373.pdf__time-stamp.json","27-CR-20-1373.pdf__time-stamp.json")</f>
        <v>27-CR-20-1373.pdf__time-stamp.json</v>
      </c>
      <c r="T23" s="2" t="s">
        <v>268</v>
      </c>
      <c r="U23" s="2" t="s">
        <v>231</v>
      </c>
      <c r="V23" s="2" t="s">
        <v>232</v>
      </c>
      <c r="W23" s="2" t="n">
        <v>1000000</v>
      </c>
      <c r="X23" s="3" t="s">
        <v>262</v>
      </c>
      <c r="Y23" s="2" t="s">
        <v>46</v>
      </c>
      <c r="Z23" s="2" t="s">
        <v>60</v>
      </c>
      <c r="AA23" s="2" t="s">
        <v>46</v>
      </c>
      <c r="AB23" s="2" t="s">
        <v>46</v>
      </c>
      <c r="AC23" s="2" t="s">
        <v>46</v>
      </c>
      <c r="AD23" s="2" t="s">
        <v>46</v>
      </c>
      <c r="AE23" s="2" t="s">
        <v>46</v>
      </c>
      <c r="AF23" s="2" t="s">
        <v>46</v>
      </c>
      <c r="AG23" s="5" t="str">
        <f aca="false">HYPERLINK("https://mncourtfraud.com/file/27-CR-20-1373.pdf.ots__time-stamp.json","27-CR-20-1373.pdf.ots__time-stamp.json")</f>
        <v>27-CR-20-1373.pdf.ots__time-stamp.json</v>
      </c>
      <c r="AH23" s="2" t="s">
        <v>269</v>
      </c>
      <c r="AI23" s="2" t="s">
        <v>270</v>
      </c>
      <c r="AJ23" s="2" t="s">
        <v>271</v>
      </c>
      <c r="AK23" s="2" t="n">
        <v>1000000</v>
      </c>
      <c r="AL23" s="3" t="s">
        <v>263</v>
      </c>
      <c r="AM23" s="2" t="s">
        <v>46</v>
      </c>
      <c r="AN23" s="3" t="s">
        <v>60</v>
      </c>
      <c r="AO23" s="2" t="s">
        <v>46</v>
      </c>
      <c r="AP23" s="2" t="s">
        <v>46</v>
      </c>
      <c r="AQ23" s="2" t="s">
        <v>46</v>
      </c>
      <c r="AR23" s="2" t="s">
        <v>46</v>
      </c>
      <c r="AS23" s="2" t="s">
        <v>46</v>
      </c>
      <c r="AT23" s="2" t="s">
        <v>46</v>
      </c>
    </row>
    <row r="24" customFormat="false" ht="18.7" hidden="false" customHeight="true" outlineLevel="0" collapsed="false">
      <c r="A24" s="5" t="str">
        <f aca="false">HYPERLINK("https://mncourtfraud.com/file/27-CR-20-14068.pdf","27-CR-20-14068.pdf")</f>
        <v>27-CR-20-14068.pdf</v>
      </c>
      <c r="B24" s="2" t="s">
        <v>46</v>
      </c>
      <c r="C24" s="2" t="n">
        <v>211049</v>
      </c>
      <c r="D24" s="2" t="s">
        <v>272</v>
      </c>
      <c r="E24" s="2" t="s">
        <v>273</v>
      </c>
      <c r="F24" s="3" t="s">
        <v>274</v>
      </c>
      <c r="G24" s="5" t="str">
        <f aca="false">HYPERLINK("https://mncourtfraud.com/file/27-CR-20-14068.pdf.ots","27-CR-20-14068.pdf.ots")</f>
        <v>27-CR-20-14068.pdf.ots</v>
      </c>
      <c r="H24" s="3" t="s">
        <v>275</v>
      </c>
      <c r="I24" s="5" t="str">
        <f aca="false">HYPERLINK("https://mncourtfraud.com/file/27-CR-20-14068.pdf.ots.upgraded","27-CR-20-14068.pdf.ots.upgraded")</f>
        <v>27-CR-20-14068.pdf.ots.upgraded</v>
      </c>
      <c r="J24" s="3" t="s">
        <v>276</v>
      </c>
      <c r="K24" s="2" t="s">
        <v>52</v>
      </c>
      <c r="L24" s="3" t="s">
        <v>274</v>
      </c>
      <c r="M24" s="2" t="s">
        <v>46</v>
      </c>
      <c r="N24" s="2" t="n">
        <v>924275</v>
      </c>
      <c r="O24" s="3" t="s">
        <v>277</v>
      </c>
      <c r="P24" s="2" t="s">
        <v>278</v>
      </c>
      <c r="Q24" s="2" t="s">
        <v>279</v>
      </c>
      <c r="R24" s="2" t="s">
        <v>280</v>
      </c>
      <c r="S24" s="5" t="str">
        <f aca="false">HYPERLINK("https://mncourtfraud.com/file/27-CR-20-14068.pdf__time-stamp.json","27-CR-20-14068.pdf__time-stamp.json")</f>
        <v>27-CR-20-14068.pdf__time-stamp.json</v>
      </c>
      <c r="T24" s="2" t="s">
        <v>281</v>
      </c>
      <c r="U24" s="2" t="s">
        <v>282</v>
      </c>
      <c r="V24" s="2" t="s">
        <v>283</v>
      </c>
      <c r="W24" s="2" t="n">
        <v>1000000</v>
      </c>
      <c r="X24" s="3" t="s">
        <v>274</v>
      </c>
      <c r="Y24" s="2" t="s">
        <v>46</v>
      </c>
      <c r="Z24" s="2" t="s">
        <v>60</v>
      </c>
      <c r="AA24" s="2" t="s">
        <v>46</v>
      </c>
      <c r="AB24" s="2" t="s">
        <v>46</v>
      </c>
      <c r="AC24" s="2" t="s">
        <v>46</v>
      </c>
      <c r="AD24" s="2" t="s">
        <v>46</v>
      </c>
      <c r="AE24" s="2" t="s">
        <v>46</v>
      </c>
      <c r="AF24" s="2" t="s">
        <v>46</v>
      </c>
      <c r="AG24" s="5" t="str">
        <f aca="false">HYPERLINK("https://mncourtfraud.com/file/27-CR-20-14068.pdf.ots__time-stamp.json","27-CR-20-14068.pdf.ots__time-stamp.json")</f>
        <v>27-CR-20-14068.pdf.ots__time-stamp.json</v>
      </c>
      <c r="AH24" s="2" t="s">
        <v>284</v>
      </c>
      <c r="AI24" s="2" t="s">
        <v>285</v>
      </c>
      <c r="AJ24" s="2" t="s">
        <v>286</v>
      </c>
      <c r="AK24" s="2" t="n">
        <v>1000000</v>
      </c>
      <c r="AL24" s="3" t="s">
        <v>275</v>
      </c>
      <c r="AM24" s="2" t="s">
        <v>46</v>
      </c>
      <c r="AN24" s="3" t="s">
        <v>60</v>
      </c>
      <c r="AO24" s="2" t="s">
        <v>46</v>
      </c>
      <c r="AP24" s="2" t="s">
        <v>46</v>
      </c>
      <c r="AQ24" s="2" t="s">
        <v>46</v>
      </c>
      <c r="AR24" s="2" t="s">
        <v>46</v>
      </c>
      <c r="AS24" s="2" t="s">
        <v>46</v>
      </c>
      <c r="AT24" s="2" t="s">
        <v>46</v>
      </c>
    </row>
    <row r="25" customFormat="false" ht="18.7" hidden="false" customHeight="true" outlineLevel="0" collapsed="false">
      <c r="A25" s="5" t="str">
        <f aca="false">HYPERLINK("https://mncourtfraud.com/file/27-CR-20-14702.pdf","27-CR-20-14702.pdf")</f>
        <v>27-CR-20-14702.pdf</v>
      </c>
      <c r="B25" s="2" t="s">
        <v>46</v>
      </c>
      <c r="C25" s="2" t="n">
        <v>206870</v>
      </c>
      <c r="D25" s="2" t="s">
        <v>287</v>
      </c>
      <c r="E25" s="2" t="s">
        <v>288</v>
      </c>
      <c r="F25" s="3" t="s">
        <v>289</v>
      </c>
      <c r="G25" s="5" t="str">
        <f aca="false">HYPERLINK("https://mncourtfraud.com/file/27-CR-20-14702.pdf.ots","27-CR-20-14702.pdf.ots")</f>
        <v>27-CR-20-14702.pdf.ots</v>
      </c>
      <c r="H25" s="3" t="s">
        <v>290</v>
      </c>
      <c r="I25" s="5" t="str">
        <f aca="false">HYPERLINK("https://mncourtfraud.com/file/27-CR-20-14702.pdf.ots.upgraded","27-CR-20-14702.pdf.ots.upgraded")</f>
        <v>27-CR-20-14702.pdf.ots.upgraded</v>
      </c>
      <c r="J25" s="3" t="s">
        <v>291</v>
      </c>
      <c r="K25" s="2" t="s">
        <v>52</v>
      </c>
      <c r="L25" s="3" t="s">
        <v>289</v>
      </c>
      <c r="M25" s="2" t="s">
        <v>46</v>
      </c>
      <c r="N25" s="2" t="n">
        <v>924467</v>
      </c>
      <c r="O25" s="3" t="s">
        <v>292</v>
      </c>
      <c r="P25" s="2" t="s">
        <v>293</v>
      </c>
      <c r="Q25" s="2" t="s">
        <v>294</v>
      </c>
      <c r="R25" s="2" t="s">
        <v>295</v>
      </c>
      <c r="S25" s="5" t="str">
        <f aca="false">HYPERLINK("https://mncourtfraud.com/file/27-CR-20-14702.pdf__time-stamp.json","27-CR-20-14702.pdf__time-stamp.json")</f>
        <v>27-CR-20-14702.pdf__time-stamp.json</v>
      </c>
      <c r="T25" s="2" t="s">
        <v>296</v>
      </c>
      <c r="U25" s="2" t="s">
        <v>118</v>
      </c>
      <c r="V25" s="2" t="s">
        <v>119</v>
      </c>
      <c r="W25" s="2" t="n">
        <v>1000000</v>
      </c>
      <c r="X25" s="3" t="s">
        <v>289</v>
      </c>
      <c r="Y25" s="2" t="s">
        <v>46</v>
      </c>
      <c r="Z25" s="2" t="s">
        <v>60</v>
      </c>
      <c r="AA25" s="2" t="s">
        <v>46</v>
      </c>
      <c r="AB25" s="2" t="s">
        <v>46</v>
      </c>
      <c r="AC25" s="2" t="s">
        <v>46</v>
      </c>
      <c r="AD25" s="2" t="s">
        <v>46</v>
      </c>
      <c r="AE25" s="2" t="s">
        <v>46</v>
      </c>
      <c r="AF25" s="2" t="s">
        <v>46</v>
      </c>
      <c r="AG25" s="5" t="str">
        <f aca="false">HYPERLINK("https://mncourtfraud.com/file/27-CR-20-14702.pdf.ots__time-stamp.json","27-CR-20-14702.pdf.ots__time-stamp.json")</f>
        <v>27-CR-20-14702.pdf.ots__time-stamp.json</v>
      </c>
      <c r="AH25" s="2" t="s">
        <v>297</v>
      </c>
      <c r="AI25" s="2" t="s">
        <v>270</v>
      </c>
      <c r="AJ25" s="2" t="s">
        <v>271</v>
      </c>
      <c r="AK25" s="2" t="n">
        <v>1000000</v>
      </c>
      <c r="AL25" s="3" t="s">
        <v>290</v>
      </c>
      <c r="AM25" s="2" t="s">
        <v>46</v>
      </c>
      <c r="AN25" s="3" t="s">
        <v>60</v>
      </c>
      <c r="AO25" s="2" t="s">
        <v>46</v>
      </c>
      <c r="AP25" s="2" t="s">
        <v>46</v>
      </c>
      <c r="AQ25" s="2" t="s">
        <v>46</v>
      </c>
      <c r="AR25" s="2" t="s">
        <v>46</v>
      </c>
      <c r="AS25" s="2" t="s">
        <v>46</v>
      </c>
      <c r="AT25" s="2" t="s">
        <v>46</v>
      </c>
    </row>
    <row r="26" customFormat="false" ht="18.7" hidden="false" customHeight="true" outlineLevel="0" collapsed="false">
      <c r="A26" s="5" t="str">
        <f aca="false">HYPERLINK("https://mncourtfraud.com/file/27-CR-20-15234.pdf","27-CR-20-15234.pdf")</f>
        <v>27-CR-20-15234.pdf</v>
      </c>
      <c r="B26" s="2" t="s">
        <v>46</v>
      </c>
      <c r="C26" s="2" t="n">
        <v>205907</v>
      </c>
      <c r="D26" s="2" t="s">
        <v>298</v>
      </c>
      <c r="E26" s="2" t="s">
        <v>299</v>
      </c>
      <c r="F26" s="3" t="s">
        <v>300</v>
      </c>
      <c r="G26" s="5" t="str">
        <f aca="false">HYPERLINK("https://mncourtfraud.com/file/27-CR-20-15234.pdf.ots","27-CR-20-15234.pdf.ots")</f>
        <v>27-CR-20-15234.pdf.ots</v>
      </c>
      <c r="H26" s="3" t="s">
        <v>301</v>
      </c>
      <c r="I26" s="5" t="str">
        <f aca="false">HYPERLINK("https://mncourtfraud.com/file/27-CR-20-15234.pdf.ots.upgraded","27-CR-20-15234.pdf.ots.upgraded")</f>
        <v>27-CR-20-15234.pdf.ots.upgraded</v>
      </c>
      <c r="J26" s="3" t="s">
        <v>302</v>
      </c>
      <c r="K26" s="2" t="s">
        <v>52</v>
      </c>
      <c r="L26" s="3" t="s">
        <v>300</v>
      </c>
      <c r="M26" s="2" t="s">
        <v>46</v>
      </c>
      <c r="N26" s="2" t="n">
        <v>924446</v>
      </c>
      <c r="O26" s="3" t="s">
        <v>265</v>
      </c>
      <c r="P26" s="2" t="s">
        <v>266</v>
      </c>
      <c r="Q26" s="2" t="s">
        <v>70</v>
      </c>
      <c r="R26" s="2" t="s">
        <v>267</v>
      </c>
      <c r="S26" s="5" t="str">
        <f aca="false">HYPERLINK("https://mncourtfraud.com/file/27-CR-20-15234.pdf__time-stamp.json","27-CR-20-15234.pdf__time-stamp.json")</f>
        <v>27-CR-20-15234.pdf__time-stamp.json</v>
      </c>
      <c r="T26" s="2" t="s">
        <v>303</v>
      </c>
      <c r="U26" s="2" t="s">
        <v>89</v>
      </c>
      <c r="V26" s="2" t="s">
        <v>90</v>
      </c>
      <c r="W26" s="2" t="n">
        <v>1000000</v>
      </c>
      <c r="X26" s="3" t="s">
        <v>300</v>
      </c>
      <c r="Y26" s="2" t="s">
        <v>46</v>
      </c>
      <c r="Z26" s="2" t="s">
        <v>60</v>
      </c>
      <c r="AA26" s="2" t="s">
        <v>46</v>
      </c>
      <c r="AB26" s="2" t="s">
        <v>46</v>
      </c>
      <c r="AC26" s="2" t="s">
        <v>46</v>
      </c>
      <c r="AD26" s="2" t="s">
        <v>46</v>
      </c>
      <c r="AE26" s="2" t="s">
        <v>46</v>
      </c>
      <c r="AF26" s="2" t="s">
        <v>46</v>
      </c>
      <c r="AG26" s="5" t="str">
        <f aca="false">HYPERLINK("https://mncourtfraud.com/file/27-CR-20-15234.pdf.ots__time-stamp.json","27-CR-20-15234.pdf.ots__time-stamp.json")</f>
        <v>27-CR-20-15234.pdf.ots__time-stamp.json</v>
      </c>
      <c r="AH26" s="2" t="s">
        <v>304</v>
      </c>
      <c r="AI26" s="2" t="s">
        <v>192</v>
      </c>
      <c r="AJ26" s="2" t="s">
        <v>193</v>
      </c>
      <c r="AK26" s="2" t="n">
        <v>1000000</v>
      </c>
      <c r="AL26" s="3" t="s">
        <v>301</v>
      </c>
      <c r="AM26" s="2" t="s">
        <v>46</v>
      </c>
      <c r="AN26" s="3" t="s">
        <v>60</v>
      </c>
      <c r="AO26" s="2" t="s">
        <v>46</v>
      </c>
      <c r="AP26" s="2" t="s">
        <v>46</v>
      </c>
      <c r="AQ26" s="2" t="s">
        <v>46</v>
      </c>
      <c r="AR26" s="2" t="s">
        <v>46</v>
      </c>
      <c r="AS26" s="2" t="s">
        <v>46</v>
      </c>
      <c r="AT26" s="2" t="s">
        <v>46</v>
      </c>
    </row>
    <row r="27" customFormat="false" ht="18.7" hidden="false" customHeight="true" outlineLevel="0" collapsed="false">
      <c r="A27" s="5" t="str">
        <f aca="false">HYPERLINK("https://mncourtfraud.com/file/27-CR-20-15386.pdf","27-CR-20-15386.pdf")</f>
        <v>27-CR-20-15386.pdf</v>
      </c>
      <c r="B27" s="2" t="s">
        <v>46</v>
      </c>
      <c r="C27" s="2" t="n">
        <v>187723</v>
      </c>
      <c r="D27" s="2" t="s">
        <v>305</v>
      </c>
      <c r="E27" s="2" t="s">
        <v>306</v>
      </c>
      <c r="F27" s="3" t="s">
        <v>307</v>
      </c>
      <c r="G27" s="5" t="str">
        <f aca="false">HYPERLINK("https://mncourtfraud.com/file/27-CR-20-15386.pdf.ots","27-CR-20-15386.pdf.ots")</f>
        <v>27-CR-20-15386.pdf.ots</v>
      </c>
      <c r="H27" s="3" t="s">
        <v>308</v>
      </c>
      <c r="I27" s="5" t="str">
        <f aca="false">HYPERLINK("https://mncourtfraud.com/file/27-CR-20-15386.pdf.ots.upgraded","27-CR-20-15386.pdf.ots.upgraded")</f>
        <v>27-CR-20-15386.pdf.ots.upgraded</v>
      </c>
      <c r="J27" s="3" t="s">
        <v>309</v>
      </c>
      <c r="K27" s="2" t="s">
        <v>52</v>
      </c>
      <c r="L27" s="3" t="s">
        <v>307</v>
      </c>
      <c r="M27" s="2" t="s">
        <v>46</v>
      </c>
      <c r="N27" s="2" t="n">
        <v>924451</v>
      </c>
      <c r="O27" s="3" t="s">
        <v>69</v>
      </c>
      <c r="P27" s="2" t="s">
        <v>70</v>
      </c>
      <c r="Q27" s="2" t="s">
        <v>71</v>
      </c>
      <c r="R27" s="2" t="s">
        <v>72</v>
      </c>
      <c r="S27" s="5" t="str">
        <f aca="false">HYPERLINK("https://mncourtfraud.com/file/27-CR-20-15386.pdf__time-stamp.json","27-CR-20-15386.pdf__time-stamp.json")</f>
        <v>27-CR-20-15386.pdf__time-stamp.json</v>
      </c>
      <c r="T27" s="2" t="s">
        <v>310</v>
      </c>
      <c r="U27" s="2" t="s">
        <v>115</v>
      </c>
      <c r="V27" s="2" t="s">
        <v>116</v>
      </c>
      <c r="W27" s="2" t="n">
        <v>1000000</v>
      </c>
      <c r="X27" s="3" t="s">
        <v>307</v>
      </c>
      <c r="Y27" s="2" t="s">
        <v>46</v>
      </c>
      <c r="Z27" s="2" t="s">
        <v>60</v>
      </c>
      <c r="AA27" s="2" t="s">
        <v>46</v>
      </c>
      <c r="AB27" s="2" t="s">
        <v>46</v>
      </c>
      <c r="AC27" s="2" t="s">
        <v>46</v>
      </c>
      <c r="AD27" s="2" t="s">
        <v>46</v>
      </c>
      <c r="AE27" s="2" t="s">
        <v>46</v>
      </c>
      <c r="AF27" s="2" t="s">
        <v>46</v>
      </c>
      <c r="AG27" s="5" t="str">
        <f aca="false">HYPERLINK("https://mncourtfraud.com/file/27-CR-20-15386.pdf.ots__time-stamp.json","27-CR-20-15386.pdf.ots__time-stamp.json")</f>
        <v>27-CR-20-15386.pdf.ots__time-stamp.json</v>
      </c>
      <c r="AH27" s="2" t="s">
        <v>311</v>
      </c>
      <c r="AI27" s="2" t="s">
        <v>270</v>
      </c>
      <c r="AJ27" s="2" t="s">
        <v>271</v>
      </c>
      <c r="AK27" s="2" t="n">
        <v>1000000</v>
      </c>
      <c r="AL27" s="3" t="s">
        <v>308</v>
      </c>
      <c r="AM27" s="2" t="s">
        <v>46</v>
      </c>
      <c r="AN27" s="3" t="s">
        <v>60</v>
      </c>
      <c r="AO27" s="2" t="s">
        <v>46</v>
      </c>
      <c r="AP27" s="2" t="s">
        <v>46</v>
      </c>
      <c r="AQ27" s="2" t="s">
        <v>46</v>
      </c>
      <c r="AR27" s="2" t="s">
        <v>46</v>
      </c>
      <c r="AS27" s="2" t="s">
        <v>46</v>
      </c>
      <c r="AT27" s="2" t="s">
        <v>46</v>
      </c>
    </row>
    <row r="28" customFormat="false" ht="18.7" hidden="false" customHeight="true" outlineLevel="0" collapsed="false">
      <c r="A28" s="5" t="str">
        <f aca="false">HYPERLINK("https://mncourtfraud.com/file/27-CR-20-1566.pdf","27-CR-20-1566.pdf")</f>
        <v>27-CR-20-1566.pdf</v>
      </c>
      <c r="B28" s="2" t="s">
        <v>46</v>
      </c>
      <c r="C28" s="2" t="n">
        <v>180543</v>
      </c>
      <c r="D28" s="2" t="s">
        <v>312</v>
      </c>
      <c r="E28" s="2" t="s">
        <v>313</v>
      </c>
      <c r="F28" s="3" t="s">
        <v>314</v>
      </c>
      <c r="G28" s="5" t="str">
        <f aca="false">HYPERLINK("https://mncourtfraud.com/file/27-CR-20-1566.pdf.ots","27-CR-20-1566.pdf.ots")</f>
        <v>27-CR-20-1566.pdf.ots</v>
      </c>
      <c r="H28" s="3" t="s">
        <v>315</v>
      </c>
      <c r="I28" s="5" t="str">
        <f aca="false">HYPERLINK("https://mncourtfraud.com/file/27-CR-20-1566.pdf.ots.upgraded","27-CR-20-1566.pdf.ots.upgraded")</f>
        <v>27-CR-20-1566.pdf.ots.upgraded</v>
      </c>
      <c r="J28" s="3" t="s">
        <v>316</v>
      </c>
      <c r="K28" s="2" t="s">
        <v>52</v>
      </c>
      <c r="L28" s="3" t="s">
        <v>314</v>
      </c>
      <c r="M28" s="2" t="s">
        <v>46</v>
      </c>
      <c r="N28" s="2" t="n">
        <v>924446</v>
      </c>
      <c r="O28" s="3" t="s">
        <v>265</v>
      </c>
      <c r="P28" s="2" t="s">
        <v>266</v>
      </c>
      <c r="Q28" s="2" t="s">
        <v>70</v>
      </c>
      <c r="R28" s="2" t="s">
        <v>267</v>
      </c>
      <c r="S28" s="5" t="str">
        <f aca="false">HYPERLINK("https://mncourtfraud.com/file/27-CR-20-1566.pdf__time-stamp.json","27-CR-20-1566.pdf__time-stamp.json")</f>
        <v>27-CR-20-1566.pdf__time-stamp.json</v>
      </c>
      <c r="T28" s="2" t="s">
        <v>317</v>
      </c>
      <c r="U28" s="2" t="s">
        <v>270</v>
      </c>
      <c r="V28" s="2" t="s">
        <v>271</v>
      </c>
      <c r="W28" s="2" t="n">
        <v>1000000</v>
      </c>
      <c r="X28" s="3" t="s">
        <v>314</v>
      </c>
      <c r="Y28" s="2" t="s">
        <v>46</v>
      </c>
      <c r="Z28" s="2" t="s">
        <v>60</v>
      </c>
      <c r="AA28" s="2" t="s">
        <v>46</v>
      </c>
      <c r="AB28" s="2" t="s">
        <v>46</v>
      </c>
      <c r="AC28" s="2" t="s">
        <v>46</v>
      </c>
      <c r="AD28" s="2" t="s">
        <v>46</v>
      </c>
      <c r="AE28" s="2" t="s">
        <v>46</v>
      </c>
      <c r="AF28" s="2" t="s">
        <v>46</v>
      </c>
      <c r="AG28" s="5" t="str">
        <f aca="false">HYPERLINK("https://mncourtfraud.com/file/27-CR-20-1566.pdf.ots__time-stamp.json","27-CR-20-1566.pdf.ots__time-stamp.json")</f>
        <v>27-CR-20-1566.pdf.ots__time-stamp.json</v>
      </c>
      <c r="AH28" s="2" t="s">
        <v>318</v>
      </c>
      <c r="AI28" s="2" t="s">
        <v>192</v>
      </c>
      <c r="AJ28" s="2" t="s">
        <v>193</v>
      </c>
      <c r="AK28" s="2" t="n">
        <v>1000000</v>
      </c>
      <c r="AL28" s="3" t="s">
        <v>315</v>
      </c>
      <c r="AM28" s="2" t="s">
        <v>46</v>
      </c>
      <c r="AN28" s="3" t="s">
        <v>60</v>
      </c>
      <c r="AO28" s="2" t="s">
        <v>46</v>
      </c>
      <c r="AP28" s="2" t="s">
        <v>46</v>
      </c>
      <c r="AQ28" s="2" t="s">
        <v>46</v>
      </c>
      <c r="AR28" s="2" t="s">
        <v>46</v>
      </c>
      <c r="AS28" s="2" t="s">
        <v>46</v>
      </c>
      <c r="AT28" s="2" t="s">
        <v>46</v>
      </c>
    </row>
    <row r="29" customFormat="false" ht="18.7" hidden="false" customHeight="true" outlineLevel="0" collapsed="false">
      <c r="A29" s="5" t="str">
        <f aca="false">HYPERLINK("https://mncourtfraud.com/file/27-CR-20-16508.pdf","27-CR-20-16508.pdf")</f>
        <v>27-CR-20-16508.pdf</v>
      </c>
      <c r="B29" s="2" t="s">
        <v>46</v>
      </c>
      <c r="C29" s="2" t="n">
        <v>196323</v>
      </c>
      <c r="D29" s="2" t="s">
        <v>319</v>
      </c>
      <c r="E29" s="2" t="s">
        <v>320</v>
      </c>
      <c r="F29" s="3" t="s">
        <v>321</v>
      </c>
      <c r="G29" s="5" t="str">
        <f aca="false">HYPERLINK("https://mncourtfraud.com/file/27-CR-20-16508.pdf.ots","27-CR-20-16508.pdf.ots")</f>
        <v>27-CR-20-16508.pdf.ots</v>
      </c>
      <c r="H29" s="3" t="s">
        <v>322</v>
      </c>
      <c r="I29" s="5" t="str">
        <f aca="false">HYPERLINK("https://mncourtfraud.com/file/27-CR-20-16508.pdf.ots.upgraded","27-CR-20-16508.pdf.ots.upgraded")</f>
        <v>27-CR-20-16508.pdf.ots.upgraded</v>
      </c>
      <c r="J29" s="3" t="s">
        <v>323</v>
      </c>
      <c r="K29" s="2" t="s">
        <v>52</v>
      </c>
      <c r="L29" s="3" t="s">
        <v>321</v>
      </c>
      <c r="M29" s="2" t="s">
        <v>46</v>
      </c>
      <c r="N29" s="2" t="n">
        <v>924446</v>
      </c>
      <c r="O29" s="3" t="s">
        <v>265</v>
      </c>
      <c r="P29" s="2" t="s">
        <v>266</v>
      </c>
      <c r="Q29" s="2" t="s">
        <v>70</v>
      </c>
      <c r="R29" s="2" t="s">
        <v>267</v>
      </c>
      <c r="S29" s="5" t="str">
        <f aca="false">HYPERLINK("https://mncourtfraud.com/file/27-CR-20-16508.pdf__time-stamp.json","27-CR-20-16508.pdf__time-stamp.json")</f>
        <v>27-CR-20-16508.pdf__time-stamp.json</v>
      </c>
      <c r="T29" s="2" t="s">
        <v>324</v>
      </c>
      <c r="U29" s="2" t="s">
        <v>115</v>
      </c>
      <c r="V29" s="2" t="s">
        <v>116</v>
      </c>
      <c r="W29" s="2" t="n">
        <v>1000000</v>
      </c>
      <c r="X29" s="3" t="s">
        <v>321</v>
      </c>
      <c r="Y29" s="2" t="s">
        <v>46</v>
      </c>
      <c r="Z29" s="2" t="s">
        <v>60</v>
      </c>
      <c r="AA29" s="2" t="s">
        <v>46</v>
      </c>
      <c r="AB29" s="2" t="s">
        <v>46</v>
      </c>
      <c r="AC29" s="2" t="s">
        <v>46</v>
      </c>
      <c r="AD29" s="2" t="s">
        <v>46</v>
      </c>
      <c r="AE29" s="2" t="s">
        <v>46</v>
      </c>
      <c r="AF29" s="2" t="s">
        <v>46</v>
      </c>
      <c r="AG29" s="5" t="str">
        <f aca="false">HYPERLINK("https://mncourtfraud.com/file/27-CR-20-16508.pdf.ots__time-stamp.json","27-CR-20-16508.pdf.ots__time-stamp.json")</f>
        <v>27-CR-20-16508.pdf.ots__time-stamp.json</v>
      </c>
      <c r="AH29" s="2" t="s">
        <v>325</v>
      </c>
      <c r="AI29" s="2" t="s">
        <v>173</v>
      </c>
      <c r="AJ29" s="2" t="s">
        <v>174</v>
      </c>
      <c r="AK29" s="2" t="n">
        <v>1000000</v>
      </c>
      <c r="AL29" s="3" t="s">
        <v>322</v>
      </c>
      <c r="AM29" s="2" t="s">
        <v>46</v>
      </c>
      <c r="AN29" s="3" t="s">
        <v>60</v>
      </c>
      <c r="AO29" s="2" t="s">
        <v>46</v>
      </c>
      <c r="AP29" s="2" t="s">
        <v>46</v>
      </c>
      <c r="AQ29" s="2" t="s">
        <v>46</v>
      </c>
      <c r="AR29" s="2" t="s">
        <v>46</v>
      </c>
      <c r="AS29" s="2" t="s">
        <v>46</v>
      </c>
      <c r="AT29" s="2" t="s">
        <v>46</v>
      </c>
    </row>
    <row r="30" customFormat="false" ht="18.7" hidden="false" customHeight="true" outlineLevel="0" collapsed="false">
      <c r="A30" s="5" t="str">
        <f aca="false">HYPERLINK("https://mncourtfraud.com/file/27-CR-20-16637.pdf","27-CR-20-16637.pdf")</f>
        <v>27-CR-20-16637.pdf</v>
      </c>
      <c r="B30" s="2" t="s">
        <v>46</v>
      </c>
      <c r="C30" s="2" t="n">
        <v>194086</v>
      </c>
      <c r="D30" s="2" t="s">
        <v>326</v>
      </c>
      <c r="E30" s="2" t="s">
        <v>327</v>
      </c>
      <c r="F30" s="3" t="s">
        <v>328</v>
      </c>
      <c r="G30" s="5" t="str">
        <f aca="false">HYPERLINK("https://mncourtfraud.com/file/27-CR-20-16637.pdf.ots","27-CR-20-16637.pdf.ots")</f>
        <v>27-CR-20-16637.pdf.ots</v>
      </c>
      <c r="H30" s="3" t="s">
        <v>329</v>
      </c>
      <c r="I30" s="5" t="str">
        <f aca="false">HYPERLINK("https://mncourtfraud.com/file/27-CR-20-16637.pdf.ots.upgraded","27-CR-20-16637.pdf.ots.upgraded")</f>
        <v>27-CR-20-16637.pdf.ots.upgraded</v>
      </c>
      <c r="J30" s="3" t="s">
        <v>330</v>
      </c>
      <c r="K30" s="2" t="s">
        <v>52</v>
      </c>
      <c r="L30" s="3" t="s">
        <v>328</v>
      </c>
      <c r="M30" s="2" t="s">
        <v>46</v>
      </c>
      <c r="N30" s="2" t="n">
        <v>924283</v>
      </c>
      <c r="O30" s="3" t="s">
        <v>53</v>
      </c>
      <c r="P30" s="2" t="s">
        <v>54</v>
      </c>
      <c r="Q30" s="2" t="s">
        <v>55</v>
      </c>
      <c r="R30" s="2" t="s">
        <v>56</v>
      </c>
      <c r="S30" s="5" t="str">
        <f aca="false">HYPERLINK("https://mncourtfraud.com/file/27-CR-20-16637.pdf__time-stamp.json","27-CR-20-16637.pdf__time-stamp.json")</f>
        <v>27-CR-20-16637.pdf__time-stamp.json</v>
      </c>
      <c r="T30" s="2" t="s">
        <v>331</v>
      </c>
      <c r="U30" s="2" t="s">
        <v>107</v>
      </c>
      <c r="V30" s="2" t="s">
        <v>108</v>
      </c>
      <c r="W30" s="2" t="n">
        <v>1000000</v>
      </c>
      <c r="X30" s="3" t="s">
        <v>328</v>
      </c>
      <c r="Y30" s="2" t="s">
        <v>46</v>
      </c>
      <c r="Z30" s="2" t="s">
        <v>60</v>
      </c>
      <c r="AA30" s="2" t="s">
        <v>46</v>
      </c>
      <c r="AB30" s="2" t="s">
        <v>46</v>
      </c>
      <c r="AC30" s="2" t="s">
        <v>46</v>
      </c>
      <c r="AD30" s="2" t="s">
        <v>46</v>
      </c>
      <c r="AE30" s="2" t="s">
        <v>46</v>
      </c>
      <c r="AF30" s="2" t="s">
        <v>46</v>
      </c>
      <c r="AG30" s="5" t="str">
        <f aca="false">HYPERLINK("https://mncourtfraud.com/file/27-CR-20-16637.pdf.ots__time-stamp.json","27-CR-20-16637.pdf.ots__time-stamp.json")</f>
        <v>27-CR-20-16637.pdf.ots__time-stamp.json</v>
      </c>
      <c r="AH30" s="2" t="s">
        <v>332</v>
      </c>
      <c r="AI30" s="2" t="s">
        <v>282</v>
      </c>
      <c r="AJ30" s="2" t="s">
        <v>283</v>
      </c>
      <c r="AK30" s="2" t="n">
        <v>1000000</v>
      </c>
      <c r="AL30" s="3" t="s">
        <v>329</v>
      </c>
      <c r="AM30" s="2" t="s">
        <v>46</v>
      </c>
      <c r="AN30" s="3" t="s">
        <v>60</v>
      </c>
      <c r="AO30" s="2" t="s">
        <v>46</v>
      </c>
      <c r="AP30" s="2" t="s">
        <v>46</v>
      </c>
      <c r="AQ30" s="2" t="s">
        <v>46</v>
      </c>
      <c r="AR30" s="2" t="s">
        <v>46</v>
      </c>
      <c r="AS30" s="2" t="s">
        <v>46</v>
      </c>
      <c r="AT30" s="2" t="s">
        <v>46</v>
      </c>
    </row>
    <row r="31" customFormat="false" ht="18.7" hidden="false" customHeight="true" outlineLevel="0" collapsed="false">
      <c r="A31" s="5" t="str">
        <f aca="false">HYPERLINK("https://mncourtfraud.com/file/27-CR-20-17876.pdf","27-CR-20-17876.pdf")</f>
        <v>27-CR-20-17876.pdf</v>
      </c>
      <c r="B31" s="2" t="s">
        <v>46</v>
      </c>
      <c r="C31" s="2" t="n">
        <v>167967</v>
      </c>
      <c r="D31" s="2" t="s">
        <v>333</v>
      </c>
      <c r="E31" s="2" t="s">
        <v>334</v>
      </c>
      <c r="F31" s="3" t="s">
        <v>335</v>
      </c>
      <c r="G31" s="5" t="str">
        <f aca="false">HYPERLINK("https://mncourtfraud.com/file/27-CR-20-17876.pdf.ots","27-CR-20-17876.pdf.ots")</f>
        <v>27-CR-20-17876.pdf.ots</v>
      </c>
      <c r="H31" s="3" t="s">
        <v>336</v>
      </c>
      <c r="I31" s="5" t="str">
        <f aca="false">HYPERLINK("https://mncourtfraud.com/file/27-CR-20-17876.pdf.ots.upgraded","27-CR-20-17876.pdf.ots.upgraded")</f>
        <v>27-CR-20-17876.pdf.ots.upgraded</v>
      </c>
      <c r="J31" s="3" t="s">
        <v>337</v>
      </c>
      <c r="K31" s="2" t="s">
        <v>52</v>
      </c>
      <c r="L31" s="3" t="s">
        <v>335</v>
      </c>
      <c r="M31" s="2" t="s">
        <v>46</v>
      </c>
      <c r="N31" s="2" t="n">
        <v>924446</v>
      </c>
      <c r="O31" s="3" t="s">
        <v>265</v>
      </c>
      <c r="P31" s="2" t="s">
        <v>266</v>
      </c>
      <c r="Q31" s="2" t="s">
        <v>70</v>
      </c>
      <c r="R31" s="2" t="s">
        <v>267</v>
      </c>
      <c r="S31" s="5" t="str">
        <f aca="false">HYPERLINK("https://mncourtfraud.com/file/27-CR-20-17876.pdf__time-stamp.json","27-CR-20-17876.pdf__time-stamp.json")</f>
        <v>27-CR-20-17876.pdf__time-stamp.json</v>
      </c>
      <c r="T31" s="2" t="s">
        <v>338</v>
      </c>
      <c r="U31" s="2" t="s">
        <v>207</v>
      </c>
      <c r="V31" s="2" t="s">
        <v>208</v>
      </c>
      <c r="W31" s="2" t="n">
        <v>1000000</v>
      </c>
      <c r="X31" s="3" t="s">
        <v>335</v>
      </c>
      <c r="Y31" s="2" t="s">
        <v>46</v>
      </c>
      <c r="Z31" s="2" t="s">
        <v>60</v>
      </c>
      <c r="AA31" s="2" t="s">
        <v>46</v>
      </c>
      <c r="AB31" s="2" t="s">
        <v>46</v>
      </c>
      <c r="AC31" s="2" t="s">
        <v>46</v>
      </c>
      <c r="AD31" s="2" t="s">
        <v>46</v>
      </c>
      <c r="AE31" s="2" t="s">
        <v>46</v>
      </c>
      <c r="AF31" s="2" t="s">
        <v>46</v>
      </c>
      <c r="AG31" s="5" t="str">
        <f aca="false">HYPERLINK("https://mncourtfraud.com/file/27-CR-20-17876.pdf.ots__time-stamp.json","27-CR-20-17876.pdf.ots__time-stamp.json")</f>
        <v>27-CR-20-17876.pdf.ots__time-stamp.json</v>
      </c>
      <c r="AH31" s="2" t="s">
        <v>339</v>
      </c>
      <c r="AI31" s="2" t="s">
        <v>92</v>
      </c>
      <c r="AJ31" s="2" t="s">
        <v>93</v>
      </c>
      <c r="AK31" s="2" t="n">
        <v>1000000</v>
      </c>
      <c r="AL31" s="3" t="s">
        <v>336</v>
      </c>
      <c r="AM31" s="2" t="s">
        <v>46</v>
      </c>
      <c r="AN31" s="3" t="s">
        <v>60</v>
      </c>
      <c r="AO31" s="2" t="s">
        <v>46</v>
      </c>
      <c r="AP31" s="2" t="s">
        <v>46</v>
      </c>
      <c r="AQ31" s="2" t="s">
        <v>46</v>
      </c>
      <c r="AR31" s="2" t="s">
        <v>46</v>
      </c>
      <c r="AS31" s="2" t="s">
        <v>46</v>
      </c>
      <c r="AT31" s="2" t="s">
        <v>46</v>
      </c>
    </row>
    <row r="32" customFormat="false" ht="18.7" hidden="false" customHeight="true" outlineLevel="0" collapsed="false">
      <c r="A32" s="5" t="str">
        <f aca="false">HYPERLINK("https://mncourtfraud.com/file/27-CR-20-18077.pdf","27-CR-20-18077.pdf")</f>
        <v>27-CR-20-18077.pdf</v>
      </c>
      <c r="B32" s="2" t="s">
        <v>46</v>
      </c>
      <c r="C32" s="2" t="n">
        <v>193593</v>
      </c>
      <c r="D32" s="2" t="s">
        <v>340</v>
      </c>
      <c r="E32" s="2" t="s">
        <v>341</v>
      </c>
      <c r="F32" s="3" t="s">
        <v>342</v>
      </c>
      <c r="G32" s="5" t="str">
        <f aca="false">HYPERLINK("https://mncourtfraud.com/file/27-CR-20-18077.pdf.ots","27-CR-20-18077.pdf.ots")</f>
        <v>27-CR-20-18077.pdf.ots</v>
      </c>
      <c r="H32" s="3" t="s">
        <v>343</v>
      </c>
      <c r="I32" s="5" t="str">
        <f aca="false">HYPERLINK("https://mncourtfraud.com/file/27-CR-20-18077.pdf.ots.upgraded","27-CR-20-18077.pdf.ots.upgraded")</f>
        <v>27-CR-20-18077.pdf.ots.upgraded</v>
      </c>
      <c r="J32" s="3" t="s">
        <v>344</v>
      </c>
      <c r="K32" s="2" t="s">
        <v>52</v>
      </c>
      <c r="L32" s="3" t="s">
        <v>342</v>
      </c>
      <c r="M32" s="2" t="s">
        <v>46</v>
      </c>
      <c r="N32" s="2" t="n">
        <v>924283</v>
      </c>
      <c r="O32" s="3" t="s">
        <v>53</v>
      </c>
      <c r="P32" s="2" t="s">
        <v>54</v>
      </c>
      <c r="Q32" s="2" t="s">
        <v>55</v>
      </c>
      <c r="R32" s="2" t="s">
        <v>56</v>
      </c>
      <c r="S32" s="5" t="str">
        <f aca="false">HYPERLINK("https://mncourtfraud.com/file/27-CR-20-18077.pdf__time-stamp.json","27-CR-20-18077.pdf__time-stamp.json")</f>
        <v>27-CR-20-18077.pdf__time-stamp.json</v>
      </c>
      <c r="T32" s="2" t="s">
        <v>345</v>
      </c>
      <c r="U32" s="2" t="s">
        <v>346</v>
      </c>
      <c r="V32" s="2" t="s">
        <v>347</v>
      </c>
      <c r="W32" s="2" t="n">
        <v>1000000</v>
      </c>
      <c r="X32" s="3" t="s">
        <v>342</v>
      </c>
      <c r="Y32" s="2" t="s">
        <v>46</v>
      </c>
      <c r="Z32" s="2" t="s">
        <v>60</v>
      </c>
      <c r="AA32" s="2" t="s">
        <v>46</v>
      </c>
      <c r="AB32" s="2" t="s">
        <v>46</v>
      </c>
      <c r="AC32" s="2" t="s">
        <v>46</v>
      </c>
      <c r="AD32" s="2" t="s">
        <v>46</v>
      </c>
      <c r="AE32" s="2" t="s">
        <v>46</v>
      </c>
      <c r="AF32" s="2" t="s">
        <v>46</v>
      </c>
      <c r="AG32" s="5" t="str">
        <f aca="false">HYPERLINK("https://mncourtfraud.com/file/27-CR-20-18077.pdf.ots__time-stamp.json","27-CR-20-18077.pdf.ots__time-stamp.json")</f>
        <v>27-CR-20-18077.pdf.ots__time-stamp.json</v>
      </c>
      <c r="AH32" s="2" t="s">
        <v>348</v>
      </c>
      <c r="AI32" s="2" t="s">
        <v>58</v>
      </c>
      <c r="AJ32" s="2" t="s">
        <v>59</v>
      </c>
      <c r="AK32" s="2" t="n">
        <v>1000000</v>
      </c>
      <c r="AL32" s="3" t="s">
        <v>343</v>
      </c>
      <c r="AM32" s="2" t="s">
        <v>46</v>
      </c>
      <c r="AN32" s="3" t="s">
        <v>60</v>
      </c>
      <c r="AO32" s="2" t="s">
        <v>46</v>
      </c>
      <c r="AP32" s="2" t="s">
        <v>46</v>
      </c>
      <c r="AQ32" s="2" t="s">
        <v>46</v>
      </c>
      <c r="AR32" s="2" t="s">
        <v>46</v>
      </c>
      <c r="AS32" s="2" t="s">
        <v>46</v>
      </c>
      <c r="AT32" s="2" t="s">
        <v>46</v>
      </c>
    </row>
    <row r="33" customFormat="false" ht="18.7" hidden="false" customHeight="true" outlineLevel="0" collapsed="false">
      <c r="A33" s="5" t="str">
        <f aca="false">HYPERLINK("https://mncourtfraud.com/file/27-CR-20-19180.pdf","27-CR-20-19180.pdf")</f>
        <v>27-CR-20-19180.pdf</v>
      </c>
      <c r="B33" s="2" t="s">
        <v>46</v>
      </c>
      <c r="C33" s="2" t="n">
        <v>215767</v>
      </c>
      <c r="D33" s="2" t="s">
        <v>349</v>
      </c>
      <c r="E33" s="2" t="s">
        <v>350</v>
      </c>
      <c r="F33" s="3" t="s">
        <v>351</v>
      </c>
      <c r="G33" s="5" t="str">
        <f aca="false">HYPERLINK("https://mncourtfraud.com/file/27-CR-20-19180.pdf.ots","27-CR-20-19180.pdf.ots")</f>
        <v>27-CR-20-19180.pdf.ots</v>
      </c>
      <c r="H33" s="3" t="s">
        <v>352</v>
      </c>
      <c r="I33" s="5" t="str">
        <f aca="false">HYPERLINK("https://mncourtfraud.com/file/27-CR-20-19180.pdf.ots.upgraded","27-CR-20-19180.pdf.ots.upgraded")</f>
        <v>27-CR-20-19180.pdf.ots.upgraded</v>
      </c>
      <c r="J33" s="3" t="s">
        <v>353</v>
      </c>
      <c r="K33" s="2" t="s">
        <v>52</v>
      </c>
      <c r="L33" s="3" t="s">
        <v>351</v>
      </c>
      <c r="M33" s="2" t="s">
        <v>46</v>
      </c>
      <c r="N33" s="2" t="n">
        <v>924467</v>
      </c>
      <c r="O33" s="3" t="s">
        <v>292</v>
      </c>
      <c r="P33" s="2" t="s">
        <v>293</v>
      </c>
      <c r="Q33" s="2" t="s">
        <v>294</v>
      </c>
      <c r="R33" s="2" t="s">
        <v>295</v>
      </c>
      <c r="S33" s="5" t="str">
        <f aca="false">HYPERLINK("https://mncourtfraud.com/file/27-CR-20-19180.pdf__time-stamp.json","27-CR-20-19180.pdf__time-stamp.json")</f>
        <v>27-CR-20-19180.pdf__time-stamp.json</v>
      </c>
      <c r="T33" s="2" t="s">
        <v>354</v>
      </c>
      <c r="U33" s="2" t="s">
        <v>150</v>
      </c>
      <c r="V33" s="2" t="s">
        <v>151</v>
      </c>
      <c r="W33" s="2" t="n">
        <v>1000000</v>
      </c>
      <c r="X33" s="3" t="s">
        <v>351</v>
      </c>
      <c r="Y33" s="2" t="s">
        <v>46</v>
      </c>
      <c r="Z33" s="2" t="s">
        <v>60</v>
      </c>
      <c r="AA33" s="2" t="s">
        <v>46</v>
      </c>
      <c r="AB33" s="2" t="s">
        <v>46</v>
      </c>
      <c r="AC33" s="2" t="s">
        <v>46</v>
      </c>
      <c r="AD33" s="2" t="s">
        <v>46</v>
      </c>
      <c r="AE33" s="2" t="s">
        <v>46</v>
      </c>
      <c r="AF33" s="2" t="s">
        <v>46</v>
      </c>
      <c r="AG33" s="5" t="str">
        <f aca="false">HYPERLINK("https://mncourtfraud.com/file/27-CR-20-19180.pdf.ots__time-stamp.json","27-CR-20-19180.pdf.ots__time-stamp.json")</f>
        <v>27-CR-20-19180.pdf.ots__time-stamp.json</v>
      </c>
      <c r="AH33" s="2" t="s">
        <v>355</v>
      </c>
      <c r="AI33" s="2" t="s">
        <v>74</v>
      </c>
      <c r="AJ33" s="2" t="s">
        <v>75</v>
      </c>
      <c r="AK33" s="2" t="n">
        <v>1000000</v>
      </c>
      <c r="AL33" s="3" t="s">
        <v>352</v>
      </c>
      <c r="AM33" s="2" t="s">
        <v>46</v>
      </c>
      <c r="AN33" s="3" t="s">
        <v>60</v>
      </c>
      <c r="AO33" s="2" t="s">
        <v>46</v>
      </c>
      <c r="AP33" s="2" t="s">
        <v>46</v>
      </c>
      <c r="AQ33" s="2" t="s">
        <v>46</v>
      </c>
      <c r="AR33" s="2" t="s">
        <v>46</v>
      </c>
      <c r="AS33" s="2" t="s">
        <v>46</v>
      </c>
      <c r="AT33" s="2" t="s">
        <v>46</v>
      </c>
    </row>
    <row r="34" customFormat="false" ht="18.7" hidden="false" customHeight="true" outlineLevel="0" collapsed="false">
      <c r="A34" s="5" t="str">
        <f aca="false">HYPERLINK("https://mncourtfraud.com/file/27-CR-20-20155.pdf","27-CR-20-20155.pdf")</f>
        <v>27-CR-20-20155.pdf</v>
      </c>
      <c r="B34" s="2" t="s">
        <v>46</v>
      </c>
      <c r="C34" s="2" t="n">
        <v>209276</v>
      </c>
      <c r="D34" s="2" t="s">
        <v>356</v>
      </c>
      <c r="E34" s="2" t="s">
        <v>357</v>
      </c>
      <c r="F34" s="3" t="s">
        <v>358</v>
      </c>
      <c r="G34" s="5" t="str">
        <f aca="false">HYPERLINK("https://mncourtfraud.com/file/27-CR-20-20155.pdf.ots","27-CR-20-20155.pdf.ots")</f>
        <v>27-CR-20-20155.pdf.ots</v>
      </c>
      <c r="H34" s="3" t="s">
        <v>359</v>
      </c>
      <c r="I34" s="5" t="str">
        <f aca="false">HYPERLINK("https://mncourtfraud.com/file/27-CR-20-20155.pdf.ots.upgraded","27-CR-20-20155.pdf.ots.upgraded")</f>
        <v>27-CR-20-20155.pdf.ots.upgraded</v>
      </c>
      <c r="J34" s="3" t="s">
        <v>360</v>
      </c>
      <c r="K34" s="2" t="s">
        <v>52</v>
      </c>
      <c r="L34" s="3" t="s">
        <v>358</v>
      </c>
      <c r="M34" s="2" t="s">
        <v>46</v>
      </c>
      <c r="N34" s="2" t="n">
        <v>924467</v>
      </c>
      <c r="O34" s="3" t="s">
        <v>292</v>
      </c>
      <c r="P34" s="2" t="s">
        <v>293</v>
      </c>
      <c r="Q34" s="2" t="s">
        <v>294</v>
      </c>
      <c r="R34" s="2" t="s">
        <v>295</v>
      </c>
      <c r="S34" s="5" t="str">
        <f aca="false">HYPERLINK("https://mncourtfraud.com/file/27-CR-20-20155.pdf__time-stamp.json","27-CR-20-20155.pdf__time-stamp.json")</f>
        <v>27-CR-20-20155.pdf__time-stamp.json</v>
      </c>
      <c r="T34" s="2" t="s">
        <v>361</v>
      </c>
      <c r="U34" s="2" t="s">
        <v>89</v>
      </c>
      <c r="V34" s="2" t="s">
        <v>90</v>
      </c>
      <c r="W34" s="2" t="n">
        <v>1000000</v>
      </c>
      <c r="X34" s="3" t="s">
        <v>358</v>
      </c>
      <c r="Y34" s="2" t="s">
        <v>46</v>
      </c>
      <c r="Z34" s="2" t="s">
        <v>60</v>
      </c>
      <c r="AA34" s="2" t="s">
        <v>46</v>
      </c>
      <c r="AB34" s="2" t="s">
        <v>46</v>
      </c>
      <c r="AC34" s="2" t="s">
        <v>46</v>
      </c>
      <c r="AD34" s="2" t="s">
        <v>46</v>
      </c>
      <c r="AE34" s="2" t="s">
        <v>46</v>
      </c>
      <c r="AF34" s="2" t="s">
        <v>46</v>
      </c>
      <c r="AG34" s="5" t="str">
        <f aca="false">HYPERLINK("https://mncourtfraud.com/file/27-CR-20-20155.pdf.ots__time-stamp.json","27-CR-20-20155.pdf.ots__time-stamp.json")</f>
        <v>27-CR-20-20155.pdf.ots__time-stamp.json</v>
      </c>
      <c r="AH34" s="2" t="s">
        <v>362</v>
      </c>
      <c r="AI34" s="2" t="s">
        <v>92</v>
      </c>
      <c r="AJ34" s="2" t="s">
        <v>93</v>
      </c>
      <c r="AK34" s="2" t="n">
        <v>1000000</v>
      </c>
      <c r="AL34" s="3" t="s">
        <v>359</v>
      </c>
      <c r="AM34" s="2" t="s">
        <v>46</v>
      </c>
      <c r="AN34" s="3" t="s">
        <v>60</v>
      </c>
      <c r="AO34" s="2" t="s">
        <v>46</v>
      </c>
      <c r="AP34" s="2" t="s">
        <v>46</v>
      </c>
      <c r="AQ34" s="2" t="s">
        <v>46</v>
      </c>
      <c r="AR34" s="2" t="s">
        <v>46</v>
      </c>
      <c r="AS34" s="2" t="s">
        <v>46</v>
      </c>
      <c r="AT34" s="2" t="s">
        <v>46</v>
      </c>
    </row>
    <row r="35" customFormat="false" ht="18.7" hidden="false" customHeight="true" outlineLevel="0" collapsed="false">
      <c r="A35" s="5" t="str">
        <f aca="false">HYPERLINK("https://mncourtfraud.com/file/27-CR-20-20541.pdf","27-CR-20-20541.pdf")</f>
        <v>27-CR-20-20541.pdf</v>
      </c>
      <c r="B35" s="2" t="s">
        <v>46</v>
      </c>
      <c r="C35" s="2" t="n">
        <v>184342</v>
      </c>
      <c r="D35" s="2" t="s">
        <v>363</v>
      </c>
      <c r="E35" s="2" t="s">
        <v>364</v>
      </c>
      <c r="F35" s="3" t="s">
        <v>365</v>
      </c>
      <c r="G35" s="5" t="str">
        <f aca="false">HYPERLINK("https://mncourtfraud.com/file/27-CR-20-20541.pdf.ots","27-CR-20-20541.pdf.ots")</f>
        <v>27-CR-20-20541.pdf.ots</v>
      </c>
      <c r="H35" s="3" t="s">
        <v>366</v>
      </c>
      <c r="I35" s="5" t="str">
        <f aca="false">HYPERLINK("https://mncourtfraud.com/file/27-CR-20-20541.pdf.ots.upgraded","27-CR-20-20541.pdf.ots.upgraded")</f>
        <v>27-CR-20-20541.pdf.ots.upgraded</v>
      </c>
      <c r="J35" s="3" t="s">
        <v>367</v>
      </c>
      <c r="K35" s="2" t="s">
        <v>52</v>
      </c>
      <c r="L35" s="3" t="s">
        <v>365</v>
      </c>
      <c r="M35" s="2" t="s">
        <v>46</v>
      </c>
      <c r="N35" s="2" t="n">
        <v>924446</v>
      </c>
      <c r="O35" s="3" t="s">
        <v>265</v>
      </c>
      <c r="P35" s="2" t="s">
        <v>266</v>
      </c>
      <c r="Q35" s="2" t="s">
        <v>70</v>
      </c>
      <c r="R35" s="2" t="s">
        <v>267</v>
      </c>
      <c r="S35" s="5" t="str">
        <f aca="false">HYPERLINK("https://mncourtfraud.com/file/27-CR-20-20541.pdf__time-stamp.json","27-CR-20-20541.pdf__time-stamp.json")</f>
        <v>27-CR-20-20541.pdf__time-stamp.json</v>
      </c>
      <c r="T35" s="2" t="s">
        <v>368</v>
      </c>
      <c r="U35" s="2" t="s">
        <v>118</v>
      </c>
      <c r="V35" s="2" t="s">
        <v>119</v>
      </c>
      <c r="W35" s="2" t="n">
        <v>1000000</v>
      </c>
      <c r="X35" s="3" t="s">
        <v>365</v>
      </c>
      <c r="Y35" s="2" t="s">
        <v>46</v>
      </c>
      <c r="Z35" s="2" t="s">
        <v>60</v>
      </c>
      <c r="AA35" s="2" t="s">
        <v>46</v>
      </c>
      <c r="AB35" s="2" t="s">
        <v>46</v>
      </c>
      <c r="AC35" s="2" t="s">
        <v>46</v>
      </c>
      <c r="AD35" s="2" t="s">
        <v>46</v>
      </c>
      <c r="AE35" s="2" t="s">
        <v>46</v>
      </c>
      <c r="AF35" s="2" t="s">
        <v>46</v>
      </c>
      <c r="AG35" s="5" t="str">
        <f aca="false">HYPERLINK("https://mncourtfraud.com/file/27-CR-20-20541.pdf.ots__time-stamp.json","27-CR-20-20541.pdf.ots__time-stamp.json")</f>
        <v>27-CR-20-20541.pdf.ots__time-stamp.json</v>
      </c>
      <c r="AH35" s="2" t="s">
        <v>369</v>
      </c>
      <c r="AI35" s="2" t="s">
        <v>173</v>
      </c>
      <c r="AJ35" s="2" t="s">
        <v>174</v>
      </c>
      <c r="AK35" s="2" t="n">
        <v>1000000</v>
      </c>
      <c r="AL35" s="3" t="s">
        <v>366</v>
      </c>
      <c r="AM35" s="2" t="s">
        <v>46</v>
      </c>
      <c r="AN35" s="3" t="s">
        <v>60</v>
      </c>
      <c r="AO35" s="2" t="s">
        <v>46</v>
      </c>
      <c r="AP35" s="2" t="s">
        <v>46</v>
      </c>
      <c r="AQ35" s="2" t="s">
        <v>46</v>
      </c>
      <c r="AR35" s="2" t="s">
        <v>46</v>
      </c>
      <c r="AS35" s="2" t="s">
        <v>46</v>
      </c>
      <c r="AT35" s="2" t="s">
        <v>46</v>
      </c>
    </row>
    <row r="36" customFormat="false" ht="18.7" hidden="false" customHeight="true" outlineLevel="0" collapsed="false">
      <c r="A36" s="5" t="str">
        <f aca="false">HYPERLINK("https://mncourtfraud.com/file/27-CR-20-20866.pdf","27-CR-20-20866.pdf")</f>
        <v>27-CR-20-20866.pdf</v>
      </c>
      <c r="B36" s="2" t="s">
        <v>46</v>
      </c>
      <c r="C36" s="2" t="n">
        <v>182517</v>
      </c>
      <c r="D36" s="2" t="s">
        <v>370</v>
      </c>
      <c r="E36" s="2" t="s">
        <v>371</v>
      </c>
      <c r="F36" s="3" t="s">
        <v>372</v>
      </c>
      <c r="G36" s="5" t="str">
        <f aca="false">HYPERLINK("https://mncourtfraud.com/file/27-CR-20-20866.pdf.ots","27-CR-20-20866.pdf.ots")</f>
        <v>27-CR-20-20866.pdf.ots</v>
      </c>
      <c r="H36" s="3" t="s">
        <v>373</v>
      </c>
      <c r="I36" s="5" t="str">
        <f aca="false">HYPERLINK("https://mncourtfraud.com/file/27-CR-20-20866.pdf.ots.upgraded","27-CR-20-20866.pdf.ots.upgraded")</f>
        <v>27-CR-20-20866.pdf.ots.upgraded</v>
      </c>
      <c r="J36" s="3" t="s">
        <v>374</v>
      </c>
      <c r="K36" s="2" t="s">
        <v>52</v>
      </c>
      <c r="L36" s="3" t="s">
        <v>372</v>
      </c>
      <c r="M36" s="2" t="s">
        <v>46</v>
      </c>
      <c r="N36" s="2" t="n">
        <v>924365</v>
      </c>
      <c r="O36" s="3" t="s">
        <v>375</v>
      </c>
      <c r="P36" s="2" t="s">
        <v>376</v>
      </c>
      <c r="Q36" s="2" t="s">
        <v>377</v>
      </c>
      <c r="R36" s="2" t="s">
        <v>378</v>
      </c>
      <c r="S36" s="5" t="str">
        <f aca="false">HYPERLINK("https://mncourtfraud.com/file/27-CR-20-20866.pdf__time-stamp.json","27-CR-20-20866.pdf__time-stamp.json")</f>
        <v>27-CR-20-20866.pdf__time-stamp.json</v>
      </c>
      <c r="T36" s="2" t="s">
        <v>379</v>
      </c>
      <c r="U36" s="2" t="s">
        <v>346</v>
      </c>
      <c r="V36" s="2" t="s">
        <v>347</v>
      </c>
      <c r="W36" s="2" t="n">
        <v>1000000</v>
      </c>
      <c r="X36" s="3" t="s">
        <v>372</v>
      </c>
      <c r="Y36" s="2" t="s">
        <v>46</v>
      </c>
      <c r="Z36" s="2" t="s">
        <v>60</v>
      </c>
      <c r="AA36" s="2" t="s">
        <v>46</v>
      </c>
      <c r="AB36" s="2" t="s">
        <v>46</v>
      </c>
      <c r="AC36" s="2" t="s">
        <v>46</v>
      </c>
      <c r="AD36" s="2" t="s">
        <v>46</v>
      </c>
      <c r="AE36" s="2" t="s">
        <v>46</v>
      </c>
      <c r="AF36" s="2" t="s">
        <v>46</v>
      </c>
      <c r="AG36" s="5" t="str">
        <f aca="false">HYPERLINK("https://mncourtfraud.com/file/27-CR-20-20866.pdf.ots__time-stamp.json","27-CR-20-20866.pdf.ots__time-stamp.json")</f>
        <v>27-CR-20-20866.pdf.ots__time-stamp.json</v>
      </c>
      <c r="AH36" s="2" t="s">
        <v>380</v>
      </c>
      <c r="AI36" s="2" t="s">
        <v>285</v>
      </c>
      <c r="AJ36" s="2" t="s">
        <v>286</v>
      </c>
      <c r="AK36" s="2" t="n">
        <v>1000000</v>
      </c>
      <c r="AL36" s="3" t="s">
        <v>373</v>
      </c>
      <c r="AM36" s="2" t="s">
        <v>46</v>
      </c>
      <c r="AN36" s="3" t="s">
        <v>60</v>
      </c>
      <c r="AO36" s="2" t="s">
        <v>46</v>
      </c>
      <c r="AP36" s="2" t="s">
        <v>46</v>
      </c>
      <c r="AQ36" s="2" t="s">
        <v>46</v>
      </c>
      <c r="AR36" s="2" t="s">
        <v>46</v>
      </c>
      <c r="AS36" s="2" t="s">
        <v>46</v>
      </c>
      <c r="AT36" s="2" t="s">
        <v>46</v>
      </c>
    </row>
    <row r="37" customFormat="false" ht="18.7" hidden="false" customHeight="true" outlineLevel="0" collapsed="false">
      <c r="A37" s="5" t="str">
        <f aca="false">HYPERLINK("https://mncourtfraud.com/file/27-CR-20-20868.pdf","27-CR-20-20868.pdf")</f>
        <v>27-CR-20-20868.pdf</v>
      </c>
      <c r="B37" s="2" t="s">
        <v>46</v>
      </c>
      <c r="C37" s="2" t="n">
        <v>185707</v>
      </c>
      <c r="D37" s="2" t="s">
        <v>381</v>
      </c>
      <c r="E37" s="2" t="s">
        <v>382</v>
      </c>
      <c r="F37" s="3" t="s">
        <v>383</v>
      </c>
      <c r="G37" s="5" t="str">
        <f aca="false">HYPERLINK("https://mncourtfraud.com/file/27-CR-20-20868.pdf.ots","27-CR-20-20868.pdf.ots")</f>
        <v>27-CR-20-20868.pdf.ots</v>
      </c>
      <c r="H37" s="3" t="s">
        <v>384</v>
      </c>
      <c r="I37" s="5" t="str">
        <f aca="false">HYPERLINK("https://mncourtfraud.com/file/27-CR-20-20868.pdf.ots.upgraded","27-CR-20-20868.pdf.ots.upgraded")</f>
        <v>27-CR-20-20868.pdf.ots.upgraded</v>
      </c>
      <c r="J37" s="3" t="s">
        <v>385</v>
      </c>
      <c r="K37" s="2" t="s">
        <v>52</v>
      </c>
      <c r="L37" s="3" t="s">
        <v>383</v>
      </c>
      <c r="M37" s="2" t="s">
        <v>46</v>
      </c>
      <c r="N37" s="2" t="n">
        <v>924295</v>
      </c>
      <c r="O37" s="3" t="s">
        <v>386</v>
      </c>
      <c r="P37" s="2" t="s">
        <v>387</v>
      </c>
      <c r="Q37" s="2" t="s">
        <v>388</v>
      </c>
      <c r="R37" s="2" t="s">
        <v>389</v>
      </c>
      <c r="S37" s="5" t="str">
        <f aca="false">HYPERLINK("https://mncourtfraud.com/file/27-CR-20-20868.pdf__time-stamp.json","27-CR-20-20868.pdf__time-stamp.json")</f>
        <v>27-CR-20-20868.pdf__time-stamp.json</v>
      </c>
      <c r="T37" s="2" t="s">
        <v>390</v>
      </c>
      <c r="U37" s="2" t="s">
        <v>391</v>
      </c>
      <c r="V37" s="2" t="s">
        <v>392</v>
      </c>
      <c r="W37" s="2" t="n">
        <v>1000000</v>
      </c>
      <c r="X37" s="3" t="s">
        <v>383</v>
      </c>
      <c r="Y37" s="2" t="s">
        <v>46</v>
      </c>
      <c r="Z37" s="2" t="s">
        <v>60</v>
      </c>
      <c r="AA37" s="2" t="s">
        <v>46</v>
      </c>
      <c r="AB37" s="2" t="s">
        <v>46</v>
      </c>
      <c r="AC37" s="2" t="s">
        <v>46</v>
      </c>
      <c r="AD37" s="2" t="s">
        <v>46</v>
      </c>
      <c r="AE37" s="2" t="s">
        <v>46</v>
      </c>
      <c r="AF37" s="2" t="s">
        <v>46</v>
      </c>
      <c r="AG37" s="5" t="str">
        <f aca="false">HYPERLINK("https://mncourtfraud.com/file/27-CR-20-20868.pdf.ots__time-stamp.json","27-CR-20-20868.pdf.ots__time-stamp.json")</f>
        <v>27-CR-20-20868.pdf.ots__time-stamp.json</v>
      </c>
      <c r="AH37" s="2" t="s">
        <v>393</v>
      </c>
      <c r="AI37" s="2" t="s">
        <v>346</v>
      </c>
      <c r="AJ37" s="2" t="s">
        <v>347</v>
      </c>
      <c r="AK37" s="2" t="n">
        <v>1000000</v>
      </c>
      <c r="AL37" s="3" t="s">
        <v>384</v>
      </c>
      <c r="AM37" s="2" t="s">
        <v>46</v>
      </c>
      <c r="AN37" s="3" t="s">
        <v>60</v>
      </c>
      <c r="AO37" s="2" t="s">
        <v>46</v>
      </c>
      <c r="AP37" s="2" t="s">
        <v>46</v>
      </c>
      <c r="AQ37" s="2" t="s">
        <v>46</v>
      </c>
      <c r="AR37" s="2" t="s">
        <v>46</v>
      </c>
      <c r="AS37" s="2" t="s">
        <v>46</v>
      </c>
      <c r="AT37" s="2" t="s">
        <v>46</v>
      </c>
    </row>
    <row r="38" customFormat="false" ht="18.7" hidden="false" customHeight="true" outlineLevel="0" collapsed="false">
      <c r="A38" s="5" t="str">
        <f aca="false">HYPERLINK("https://mncourtfraud.com/file/27-CR-20-22971.pdf","27-CR-20-22971.pdf")</f>
        <v>27-CR-20-22971.pdf</v>
      </c>
      <c r="B38" s="2" t="s">
        <v>46</v>
      </c>
      <c r="C38" s="2" t="n">
        <v>191614</v>
      </c>
      <c r="D38" s="2" t="s">
        <v>394</v>
      </c>
      <c r="E38" s="2" t="s">
        <v>395</v>
      </c>
      <c r="F38" s="3" t="s">
        <v>396</v>
      </c>
      <c r="G38" s="5" t="str">
        <f aca="false">HYPERLINK("https://mncourtfraud.com/file/27-CR-20-22971.pdf.ots","27-CR-20-22971.pdf.ots")</f>
        <v>27-CR-20-22971.pdf.ots</v>
      </c>
      <c r="H38" s="3" t="s">
        <v>397</v>
      </c>
      <c r="I38" s="5" t="str">
        <f aca="false">HYPERLINK("https://mncourtfraud.com/file/27-CR-20-22971.pdf.ots.upgraded","27-CR-20-22971.pdf.ots.upgraded")</f>
        <v>27-CR-20-22971.pdf.ots.upgraded</v>
      </c>
      <c r="J38" s="3" t="s">
        <v>398</v>
      </c>
      <c r="K38" s="2" t="s">
        <v>52</v>
      </c>
      <c r="L38" s="3" t="s">
        <v>396</v>
      </c>
      <c r="M38" s="2" t="s">
        <v>46</v>
      </c>
      <c r="N38" s="2" t="n">
        <v>924446</v>
      </c>
      <c r="O38" s="3" t="s">
        <v>265</v>
      </c>
      <c r="P38" s="2" t="s">
        <v>266</v>
      </c>
      <c r="Q38" s="2" t="s">
        <v>70</v>
      </c>
      <c r="R38" s="2" t="s">
        <v>267</v>
      </c>
      <c r="S38" s="5" t="str">
        <f aca="false">HYPERLINK("https://mncourtfraud.com/file/27-CR-20-22971.pdf__time-stamp.json","27-CR-20-22971.pdf__time-stamp.json")</f>
        <v>27-CR-20-22971.pdf__time-stamp.json</v>
      </c>
      <c r="T38" s="2" t="s">
        <v>399</v>
      </c>
      <c r="U38" s="2" t="s">
        <v>400</v>
      </c>
      <c r="V38" s="2" t="s">
        <v>401</v>
      </c>
      <c r="W38" s="2" t="n">
        <v>1000000</v>
      </c>
      <c r="X38" s="3" t="s">
        <v>396</v>
      </c>
      <c r="Y38" s="2" t="s">
        <v>46</v>
      </c>
      <c r="Z38" s="2" t="s">
        <v>60</v>
      </c>
      <c r="AA38" s="2" t="s">
        <v>46</v>
      </c>
      <c r="AB38" s="2" t="s">
        <v>46</v>
      </c>
      <c r="AC38" s="2" t="s">
        <v>46</v>
      </c>
      <c r="AD38" s="2" t="s">
        <v>46</v>
      </c>
      <c r="AE38" s="2" t="s">
        <v>46</v>
      </c>
      <c r="AF38" s="2" t="s">
        <v>46</v>
      </c>
      <c r="AG38" s="5" t="str">
        <f aca="false">HYPERLINK("https://mncourtfraud.com/file/27-CR-20-22971.pdf.ots__time-stamp.json","27-CR-20-22971.pdf.ots__time-stamp.json")</f>
        <v>27-CR-20-22971.pdf.ots__time-stamp.json</v>
      </c>
      <c r="AH38" s="2" t="s">
        <v>402</v>
      </c>
      <c r="AI38" s="2" t="s">
        <v>400</v>
      </c>
      <c r="AJ38" s="2" t="s">
        <v>401</v>
      </c>
      <c r="AK38" s="2" t="n">
        <v>1000000</v>
      </c>
      <c r="AL38" s="3" t="s">
        <v>397</v>
      </c>
      <c r="AM38" s="2" t="s">
        <v>46</v>
      </c>
      <c r="AN38" s="3" t="s">
        <v>60</v>
      </c>
      <c r="AO38" s="2" t="s">
        <v>46</v>
      </c>
      <c r="AP38" s="2" t="s">
        <v>46</v>
      </c>
      <c r="AQ38" s="2" t="s">
        <v>46</v>
      </c>
      <c r="AR38" s="2" t="s">
        <v>46</v>
      </c>
      <c r="AS38" s="2" t="s">
        <v>46</v>
      </c>
      <c r="AT38" s="2" t="s">
        <v>46</v>
      </c>
    </row>
    <row r="39" customFormat="false" ht="18.7" hidden="false" customHeight="true" outlineLevel="0" collapsed="false">
      <c r="A39" s="5" t="str">
        <f aca="false">HYPERLINK("https://mncourtfraud.com/file/27-CR-20-26061.pdf","27-CR-20-26061.pdf")</f>
        <v>27-CR-20-26061.pdf</v>
      </c>
      <c r="B39" s="2" t="s">
        <v>46</v>
      </c>
      <c r="C39" s="2" t="n">
        <v>179343</v>
      </c>
      <c r="D39" s="2" t="s">
        <v>403</v>
      </c>
      <c r="E39" s="2" t="s">
        <v>404</v>
      </c>
      <c r="F39" s="3" t="s">
        <v>405</v>
      </c>
      <c r="G39" s="5" t="str">
        <f aca="false">HYPERLINK("https://mncourtfraud.com/file/27-CR-20-26061.pdf.ots","27-CR-20-26061.pdf.ots")</f>
        <v>27-CR-20-26061.pdf.ots</v>
      </c>
      <c r="H39" s="3" t="s">
        <v>406</v>
      </c>
      <c r="I39" s="5" t="str">
        <f aca="false">HYPERLINK("https://mncourtfraud.com/file/27-CR-20-26061.pdf.ots.upgraded","27-CR-20-26061.pdf.ots.upgraded")</f>
        <v>27-CR-20-26061.pdf.ots.upgraded</v>
      </c>
      <c r="J39" s="3" t="s">
        <v>407</v>
      </c>
      <c r="K39" s="2" t="s">
        <v>52</v>
      </c>
      <c r="L39" s="3" t="s">
        <v>405</v>
      </c>
      <c r="M39" s="2" t="s">
        <v>46</v>
      </c>
      <c r="N39" s="2" t="n">
        <v>924467</v>
      </c>
      <c r="O39" s="3" t="s">
        <v>292</v>
      </c>
      <c r="P39" s="2" t="s">
        <v>293</v>
      </c>
      <c r="Q39" s="2" t="s">
        <v>294</v>
      </c>
      <c r="R39" s="2" t="s">
        <v>295</v>
      </c>
      <c r="S39" s="5" t="str">
        <f aca="false">HYPERLINK("https://mncourtfraud.com/file/27-CR-20-26061.pdf__time-stamp.json","27-CR-20-26061.pdf__time-stamp.json")</f>
        <v>27-CR-20-26061.pdf__time-stamp.json</v>
      </c>
      <c r="T39" s="2" t="s">
        <v>408</v>
      </c>
      <c r="U39" s="2" t="s">
        <v>118</v>
      </c>
      <c r="V39" s="2" t="s">
        <v>119</v>
      </c>
      <c r="W39" s="2" t="n">
        <v>1000000</v>
      </c>
      <c r="X39" s="3" t="s">
        <v>405</v>
      </c>
      <c r="Y39" s="2" t="s">
        <v>46</v>
      </c>
      <c r="Z39" s="2" t="s">
        <v>60</v>
      </c>
      <c r="AA39" s="2" t="s">
        <v>46</v>
      </c>
      <c r="AB39" s="2" t="s">
        <v>46</v>
      </c>
      <c r="AC39" s="2" t="s">
        <v>46</v>
      </c>
      <c r="AD39" s="2" t="s">
        <v>46</v>
      </c>
      <c r="AE39" s="2" t="s">
        <v>46</v>
      </c>
      <c r="AF39" s="2" t="s">
        <v>46</v>
      </c>
      <c r="AG39" s="5" t="str">
        <f aca="false">HYPERLINK("https://mncourtfraud.com/file/27-CR-20-26061.pdf.ots__time-stamp.json","27-CR-20-26061.pdf.ots__time-stamp.json")</f>
        <v>27-CR-20-26061.pdf.ots__time-stamp.json</v>
      </c>
      <c r="AH39" s="2" t="s">
        <v>409</v>
      </c>
      <c r="AI39" s="2" t="s">
        <v>77</v>
      </c>
      <c r="AJ39" s="2" t="s">
        <v>78</v>
      </c>
      <c r="AK39" s="2" t="n">
        <v>1000000</v>
      </c>
      <c r="AL39" s="3" t="s">
        <v>406</v>
      </c>
      <c r="AM39" s="2" t="s">
        <v>46</v>
      </c>
      <c r="AN39" s="3" t="s">
        <v>60</v>
      </c>
      <c r="AO39" s="2" t="s">
        <v>46</v>
      </c>
      <c r="AP39" s="2" t="s">
        <v>46</v>
      </c>
      <c r="AQ39" s="2" t="s">
        <v>46</v>
      </c>
      <c r="AR39" s="2" t="s">
        <v>46</v>
      </c>
      <c r="AS39" s="2" t="s">
        <v>46</v>
      </c>
      <c r="AT39" s="2" t="s">
        <v>46</v>
      </c>
    </row>
    <row r="40" customFormat="false" ht="18.7" hidden="false" customHeight="true" outlineLevel="0" collapsed="false">
      <c r="A40" s="5" t="str">
        <f aca="false">HYPERLINK("https://mncourtfraud.com/file/27-CR-20-27259.pdf","27-CR-20-27259.pdf")</f>
        <v>27-CR-20-27259.pdf</v>
      </c>
      <c r="B40" s="2" t="s">
        <v>46</v>
      </c>
      <c r="C40" s="2" t="n">
        <v>200420</v>
      </c>
      <c r="D40" s="2" t="s">
        <v>410</v>
      </c>
      <c r="E40" s="2" t="s">
        <v>411</v>
      </c>
      <c r="F40" s="3" t="s">
        <v>412</v>
      </c>
      <c r="G40" s="5" t="str">
        <f aca="false">HYPERLINK("https://mncourtfraud.com/file/27-CR-20-27259.pdf.ots","27-CR-20-27259.pdf.ots")</f>
        <v>27-CR-20-27259.pdf.ots</v>
      </c>
      <c r="H40" s="3" t="s">
        <v>413</v>
      </c>
      <c r="I40" s="5" t="str">
        <f aca="false">HYPERLINK("https://mncourtfraud.com/file/27-CR-20-27259.pdf.ots.upgraded","27-CR-20-27259.pdf.ots.upgraded")</f>
        <v>27-CR-20-27259.pdf.ots.upgraded</v>
      </c>
      <c r="J40" s="3" t="s">
        <v>414</v>
      </c>
      <c r="K40" s="2" t="s">
        <v>52</v>
      </c>
      <c r="L40" s="3" t="s">
        <v>412</v>
      </c>
      <c r="M40" s="2" t="s">
        <v>46</v>
      </c>
      <c r="N40" s="2" t="n">
        <v>924446</v>
      </c>
      <c r="O40" s="3" t="s">
        <v>265</v>
      </c>
      <c r="P40" s="2" t="s">
        <v>266</v>
      </c>
      <c r="Q40" s="2" t="s">
        <v>70</v>
      </c>
      <c r="R40" s="2" t="s">
        <v>267</v>
      </c>
      <c r="S40" s="5" t="str">
        <f aca="false">HYPERLINK("https://mncourtfraud.com/file/27-CR-20-27259.pdf__time-stamp.json","27-CR-20-27259.pdf__time-stamp.json")</f>
        <v>27-CR-20-27259.pdf__time-stamp.json</v>
      </c>
      <c r="T40" s="2" t="s">
        <v>415</v>
      </c>
      <c r="U40" s="2" t="s">
        <v>92</v>
      </c>
      <c r="V40" s="2" t="s">
        <v>93</v>
      </c>
      <c r="W40" s="2" t="n">
        <v>1000000</v>
      </c>
      <c r="X40" s="3" t="s">
        <v>412</v>
      </c>
      <c r="Y40" s="2" t="s">
        <v>46</v>
      </c>
      <c r="Z40" s="2" t="s">
        <v>60</v>
      </c>
      <c r="AA40" s="2" t="s">
        <v>46</v>
      </c>
      <c r="AB40" s="2" t="s">
        <v>46</v>
      </c>
      <c r="AC40" s="2" t="s">
        <v>46</v>
      </c>
      <c r="AD40" s="2" t="s">
        <v>46</v>
      </c>
      <c r="AE40" s="2" t="s">
        <v>46</v>
      </c>
      <c r="AF40" s="2" t="s">
        <v>46</v>
      </c>
      <c r="AG40" s="5" t="str">
        <f aca="false">HYPERLINK("https://mncourtfraud.com/file/27-CR-20-27259.pdf.ots__time-stamp.json","27-CR-20-27259.pdf.ots__time-stamp.json")</f>
        <v>27-CR-20-27259.pdf.ots__time-stamp.json</v>
      </c>
      <c r="AH40" s="2" t="s">
        <v>416</v>
      </c>
      <c r="AI40" s="2" t="s">
        <v>115</v>
      </c>
      <c r="AJ40" s="2" t="s">
        <v>116</v>
      </c>
      <c r="AK40" s="2" t="n">
        <v>1000000</v>
      </c>
      <c r="AL40" s="3" t="s">
        <v>413</v>
      </c>
      <c r="AM40" s="2" t="s">
        <v>46</v>
      </c>
      <c r="AN40" s="3" t="s">
        <v>60</v>
      </c>
      <c r="AO40" s="2" t="s">
        <v>46</v>
      </c>
      <c r="AP40" s="2" t="s">
        <v>46</v>
      </c>
      <c r="AQ40" s="2" t="s">
        <v>46</v>
      </c>
      <c r="AR40" s="2" t="s">
        <v>46</v>
      </c>
      <c r="AS40" s="2" t="s">
        <v>46</v>
      </c>
      <c r="AT40" s="2" t="s">
        <v>46</v>
      </c>
    </row>
    <row r="41" customFormat="false" ht="18.7" hidden="false" customHeight="true" outlineLevel="0" collapsed="false">
      <c r="A41" s="5" t="str">
        <f aca="false">HYPERLINK("https://mncourtfraud.com/file/27-CR-20-3417.pdf","27-CR-20-3417.pdf")</f>
        <v>27-CR-20-3417.pdf</v>
      </c>
      <c r="B41" s="2" t="s">
        <v>46</v>
      </c>
      <c r="C41" s="2" t="n">
        <v>186921</v>
      </c>
      <c r="D41" s="2" t="s">
        <v>417</v>
      </c>
      <c r="E41" s="2" t="s">
        <v>418</v>
      </c>
      <c r="F41" s="3" t="s">
        <v>419</v>
      </c>
      <c r="G41" s="5" t="str">
        <f aca="false">HYPERLINK("https://mncourtfraud.com/file/27-CR-20-3417.pdf.ots","27-CR-20-3417.pdf.ots")</f>
        <v>27-CR-20-3417.pdf.ots</v>
      </c>
      <c r="H41" s="3" t="s">
        <v>420</v>
      </c>
      <c r="I41" s="5" t="str">
        <f aca="false">HYPERLINK("https://mncourtfraud.com/file/27-CR-20-3417.pdf.ots.upgraded","27-CR-20-3417.pdf.ots.upgraded")</f>
        <v>27-CR-20-3417.pdf.ots.upgraded</v>
      </c>
      <c r="J41" s="3" t="s">
        <v>421</v>
      </c>
      <c r="K41" s="2" t="s">
        <v>52</v>
      </c>
      <c r="L41" s="3" t="s">
        <v>419</v>
      </c>
      <c r="M41" s="2" t="s">
        <v>46</v>
      </c>
      <c r="N41" s="2" t="n">
        <v>924451</v>
      </c>
      <c r="O41" s="3" t="s">
        <v>69</v>
      </c>
      <c r="P41" s="2" t="s">
        <v>70</v>
      </c>
      <c r="Q41" s="2" t="s">
        <v>71</v>
      </c>
      <c r="R41" s="2" t="s">
        <v>72</v>
      </c>
      <c r="S41" s="5" t="str">
        <f aca="false">HYPERLINK("https://mncourtfraud.com/file/27-CR-20-3417.pdf__time-stamp.json","27-CR-20-3417.pdf__time-stamp.json")</f>
        <v>27-CR-20-3417.pdf__time-stamp.json</v>
      </c>
      <c r="T41" s="2" t="s">
        <v>422</v>
      </c>
      <c r="U41" s="2" t="s">
        <v>150</v>
      </c>
      <c r="V41" s="2" t="s">
        <v>151</v>
      </c>
      <c r="W41" s="2" t="n">
        <v>1000000</v>
      </c>
      <c r="X41" s="3" t="s">
        <v>419</v>
      </c>
      <c r="Y41" s="2" t="s">
        <v>46</v>
      </c>
      <c r="Z41" s="2" t="s">
        <v>60</v>
      </c>
      <c r="AA41" s="2" t="s">
        <v>46</v>
      </c>
      <c r="AB41" s="2" t="s">
        <v>46</v>
      </c>
      <c r="AC41" s="2" t="s">
        <v>46</v>
      </c>
      <c r="AD41" s="2" t="s">
        <v>46</v>
      </c>
      <c r="AE41" s="2" t="s">
        <v>46</v>
      </c>
      <c r="AF41" s="2" t="s">
        <v>46</v>
      </c>
      <c r="AG41" s="5" t="str">
        <f aca="false">HYPERLINK("https://mncourtfraud.com/file/27-CR-20-3417.pdf.ots__time-stamp.json","27-CR-20-3417.pdf.ots__time-stamp.json")</f>
        <v>27-CR-20-3417.pdf.ots__time-stamp.json</v>
      </c>
      <c r="AH41" s="2" t="s">
        <v>423</v>
      </c>
      <c r="AI41" s="2" t="s">
        <v>182</v>
      </c>
      <c r="AJ41" s="2" t="s">
        <v>183</v>
      </c>
      <c r="AK41" s="2" t="n">
        <v>1000000</v>
      </c>
      <c r="AL41" s="3" t="s">
        <v>420</v>
      </c>
      <c r="AM41" s="2" t="s">
        <v>46</v>
      </c>
      <c r="AN41" s="3" t="s">
        <v>60</v>
      </c>
      <c r="AO41" s="2" t="s">
        <v>46</v>
      </c>
      <c r="AP41" s="2" t="s">
        <v>46</v>
      </c>
      <c r="AQ41" s="2" t="s">
        <v>46</v>
      </c>
      <c r="AR41" s="2" t="s">
        <v>46</v>
      </c>
      <c r="AS41" s="2" t="s">
        <v>46</v>
      </c>
      <c r="AT41" s="2" t="s">
        <v>46</v>
      </c>
    </row>
    <row r="42" customFormat="false" ht="18.7" hidden="false" customHeight="true" outlineLevel="0" collapsed="false">
      <c r="A42" s="5" t="str">
        <f aca="false">HYPERLINK("https://mncourtfraud.com/file/27-CR-20-5515.pdf","27-CR-20-5515.pdf")</f>
        <v>27-CR-20-5515.pdf</v>
      </c>
      <c r="B42" s="2" t="s">
        <v>46</v>
      </c>
      <c r="C42" s="2" t="n">
        <v>191345</v>
      </c>
      <c r="D42" s="2" t="s">
        <v>424</v>
      </c>
      <c r="E42" s="2" t="s">
        <v>425</v>
      </c>
      <c r="F42" s="3" t="s">
        <v>426</v>
      </c>
      <c r="G42" s="5" t="str">
        <f aca="false">HYPERLINK("https://mncourtfraud.com/file/27-CR-20-5515.pdf.ots","27-CR-20-5515.pdf.ots")</f>
        <v>27-CR-20-5515.pdf.ots</v>
      </c>
      <c r="H42" s="3" t="s">
        <v>427</v>
      </c>
      <c r="I42" s="5" t="str">
        <f aca="false">HYPERLINK("https://mncourtfraud.com/file/27-CR-20-5515.pdf.ots.upgraded","27-CR-20-5515.pdf.ots.upgraded")</f>
        <v>27-CR-20-5515.pdf.ots.upgraded</v>
      </c>
      <c r="J42" s="3" t="s">
        <v>428</v>
      </c>
      <c r="K42" s="2" t="s">
        <v>52</v>
      </c>
      <c r="L42" s="3" t="s">
        <v>426</v>
      </c>
      <c r="M42" s="2" t="s">
        <v>46</v>
      </c>
      <c r="N42" s="2" t="n">
        <v>924446</v>
      </c>
      <c r="O42" s="3" t="s">
        <v>265</v>
      </c>
      <c r="P42" s="2" t="s">
        <v>266</v>
      </c>
      <c r="Q42" s="2" t="s">
        <v>70</v>
      </c>
      <c r="R42" s="2" t="s">
        <v>267</v>
      </c>
      <c r="S42" s="5" t="str">
        <f aca="false">HYPERLINK("https://mncourtfraud.com/file/27-CR-20-5515.pdf__time-stamp.json","27-CR-20-5515.pdf__time-stamp.json")</f>
        <v>27-CR-20-5515.pdf__time-stamp.json</v>
      </c>
      <c r="T42" s="2" t="s">
        <v>429</v>
      </c>
      <c r="U42" s="2" t="s">
        <v>400</v>
      </c>
      <c r="V42" s="2" t="s">
        <v>401</v>
      </c>
      <c r="W42" s="2" t="n">
        <v>1000000</v>
      </c>
      <c r="X42" s="3" t="s">
        <v>426</v>
      </c>
      <c r="Y42" s="2" t="s">
        <v>46</v>
      </c>
      <c r="Z42" s="2" t="s">
        <v>60</v>
      </c>
      <c r="AA42" s="2" t="s">
        <v>46</v>
      </c>
      <c r="AB42" s="2" t="s">
        <v>46</v>
      </c>
      <c r="AC42" s="2" t="s">
        <v>46</v>
      </c>
      <c r="AD42" s="2" t="s">
        <v>46</v>
      </c>
      <c r="AE42" s="2" t="s">
        <v>46</v>
      </c>
      <c r="AF42" s="2" t="s">
        <v>46</v>
      </c>
      <c r="AG42" s="5" t="str">
        <f aca="false">HYPERLINK("https://mncourtfraud.com/file/27-CR-20-5515.pdf.ots__time-stamp.json","27-CR-20-5515.pdf.ots__time-stamp.json")</f>
        <v>27-CR-20-5515.pdf.ots__time-stamp.json</v>
      </c>
      <c r="AH42" s="2" t="s">
        <v>430</v>
      </c>
      <c r="AI42" s="2" t="s">
        <v>231</v>
      </c>
      <c r="AJ42" s="2" t="s">
        <v>232</v>
      </c>
      <c r="AK42" s="2" t="n">
        <v>1000000</v>
      </c>
      <c r="AL42" s="3" t="s">
        <v>427</v>
      </c>
      <c r="AM42" s="2" t="s">
        <v>46</v>
      </c>
      <c r="AN42" s="3" t="s">
        <v>60</v>
      </c>
      <c r="AO42" s="2" t="s">
        <v>46</v>
      </c>
      <c r="AP42" s="2" t="s">
        <v>46</v>
      </c>
      <c r="AQ42" s="2" t="s">
        <v>46</v>
      </c>
      <c r="AR42" s="2" t="s">
        <v>46</v>
      </c>
      <c r="AS42" s="2" t="s">
        <v>46</v>
      </c>
      <c r="AT42" s="2" t="s">
        <v>46</v>
      </c>
    </row>
    <row r="43" customFormat="false" ht="18.7" hidden="false" customHeight="true" outlineLevel="0" collapsed="false">
      <c r="A43" s="5" t="str">
        <f aca="false">HYPERLINK("https://mncourtfraud.com/file/27-CR-20-8039.pdf","27-CR-20-8039.pdf")</f>
        <v>27-CR-20-8039.pdf</v>
      </c>
      <c r="B43" s="2" t="s">
        <v>46</v>
      </c>
      <c r="C43" s="2" t="n">
        <v>179838</v>
      </c>
      <c r="D43" s="2" t="s">
        <v>431</v>
      </c>
      <c r="E43" s="2" t="s">
        <v>432</v>
      </c>
      <c r="F43" s="3" t="s">
        <v>433</v>
      </c>
      <c r="G43" s="5" t="str">
        <f aca="false">HYPERLINK("https://mncourtfraud.com/file/27-CR-20-8039.pdf.ots","27-CR-20-8039.pdf.ots")</f>
        <v>27-CR-20-8039.pdf.ots</v>
      </c>
      <c r="H43" s="3" t="s">
        <v>434</v>
      </c>
      <c r="I43" s="5" t="str">
        <f aca="false">HYPERLINK("https://mncourtfraud.com/file/27-CR-20-8039.pdf.ots.upgraded","27-CR-20-8039.pdf.ots.upgraded")</f>
        <v>27-CR-20-8039.pdf.ots.upgraded</v>
      </c>
      <c r="J43" s="3" t="s">
        <v>435</v>
      </c>
      <c r="K43" s="2" t="s">
        <v>52</v>
      </c>
      <c r="L43" s="3" t="s">
        <v>433</v>
      </c>
      <c r="M43" s="2" t="s">
        <v>46</v>
      </c>
      <c r="N43" s="2" t="n">
        <v>924446</v>
      </c>
      <c r="O43" s="3" t="s">
        <v>265</v>
      </c>
      <c r="P43" s="2" t="s">
        <v>266</v>
      </c>
      <c r="Q43" s="2" t="s">
        <v>70</v>
      </c>
      <c r="R43" s="2" t="s">
        <v>267</v>
      </c>
      <c r="S43" s="5" t="str">
        <f aca="false">HYPERLINK("https://mncourtfraud.com/file/27-CR-20-8039.pdf__time-stamp.json","27-CR-20-8039.pdf__time-stamp.json")</f>
        <v>27-CR-20-8039.pdf__time-stamp.json</v>
      </c>
      <c r="T43" s="2" t="s">
        <v>436</v>
      </c>
      <c r="U43" s="2" t="s">
        <v>74</v>
      </c>
      <c r="V43" s="2" t="s">
        <v>75</v>
      </c>
      <c r="W43" s="2" t="n">
        <v>1000000</v>
      </c>
      <c r="X43" s="3" t="s">
        <v>433</v>
      </c>
      <c r="Y43" s="2" t="s">
        <v>46</v>
      </c>
      <c r="Z43" s="2" t="s">
        <v>60</v>
      </c>
      <c r="AA43" s="2" t="s">
        <v>46</v>
      </c>
      <c r="AB43" s="2" t="s">
        <v>46</v>
      </c>
      <c r="AC43" s="2" t="s">
        <v>46</v>
      </c>
      <c r="AD43" s="2" t="s">
        <v>46</v>
      </c>
      <c r="AE43" s="2" t="s">
        <v>46</v>
      </c>
      <c r="AF43" s="2" t="s">
        <v>46</v>
      </c>
      <c r="AG43" s="5" t="str">
        <f aca="false">HYPERLINK("https://mncourtfraud.com/file/27-CR-20-8039.pdf.ots__time-stamp.json","27-CR-20-8039.pdf.ots__time-stamp.json")</f>
        <v>27-CR-20-8039.pdf.ots__time-stamp.json</v>
      </c>
      <c r="AH43" s="2" t="s">
        <v>437</v>
      </c>
      <c r="AI43" s="2" t="s">
        <v>118</v>
      </c>
      <c r="AJ43" s="2" t="s">
        <v>119</v>
      </c>
      <c r="AK43" s="2" t="n">
        <v>1000000</v>
      </c>
      <c r="AL43" s="3" t="s">
        <v>434</v>
      </c>
      <c r="AM43" s="2" t="s">
        <v>46</v>
      </c>
      <c r="AN43" s="3" t="s">
        <v>60</v>
      </c>
      <c r="AO43" s="2" t="s">
        <v>46</v>
      </c>
      <c r="AP43" s="2" t="s">
        <v>46</v>
      </c>
      <c r="AQ43" s="2" t="s">
        <v>46</v>
      </c>
      <c r="AR43" s="2" t="s">
        <v>46</v>
      </c>
      <c r="AS43" s="2" t="s">
        <v>46</v>
      </c>
      <c r="AT43" s="2" t="s">
        <v>46</v>
      </c>
    </row>
    <row r="44" customFormat="false" ht="18.7" hidden="false" customHeight="true" outlineLevel="0" collapsed="false">
      <c r="A44" s="5" t="str">
        <f aca="false">HYPERLINK("https://mncourtfraud.com/file/27-CR-20-8402.pdf","27-CR-20-8402.pdf")</f>
        <v>27-CR-20-8402.pdf</v>
      </c>
      <c r="B44" s="2" t="s">
        <v>46</v>
      </c>
      <c r="C44" s="2" t="n">
        <v>227824</v>
      </c>
      <c r="D44" s="2" t="s">
        <v>438</v>
      </c>
      <c r="E44" s="2" t="s">
        <v>439</v>
      </c>
      <c r="F44" s="3" t="s">
        <v>440</v>
      </c>
      <c r="G44" s="5" t="str">
        <f aca="false">HYPERLINK("https://mncourtfraud.com/file/27-CR-20-8402.pdf.ots","27-CR-20-8402.pdf.ots")</f>
        <v>27-CR-20-8402.pdf.ots</v>
      </c>
      <c r="H44" s="3" t="s">
        <v>441</v>
      </c>
      <c r="I44" s="5" t="str">
        <f aca="false">HYPERLINK("https://mncourtfraud.com/file/27-CR-20-8402.pdf.ots.upgraded","27-CR-20-8402.pdf.ots.upgraded")</f>
        <v>27-CR-20-8402.pdf.ots.upgraded</v>
      </c>
      <c r="J44" s="3" t="s">
        <v>442</v>
      </c>
      <c r="K44" s="2" t="s">
        <v>52</v>
      </c>
      <c r="L44" s="3" t="s">
        <v>440</v>
      </c>
      <c r="M44" s="2" t="s">
        <v>46</v>
      </c>
      <c r="N44" s="2" t="n">
        <v>924543</v>
      </c>
      <c r="O44" s="3" t="s">
        <v>125</v>
      </c>
      <c r="P44" s="2" t="s">
        <v>126</v>
      </c>
      <c r="Q44" s="2" t="s">
        <v>127</v>
      </c>
      <c r="R44" s="2" t="s">
        <v>128</v>
      </c>
      <c r="S44" s="5" t="str">
        <f aca="false">HYPERLINK("https://mncourtfraud.com/file/27-CR-20-8402.pdf__time-stamp.json","27-CR-20-8402.pdf__time-stamp.json")</f>
        <v>27-CR-20-8402.pdf__time-stamp.json</v>
      </c>
      <c r="T44" s="2" t="s">
        <v>443</v>
      </c>
      <c r="U44" s="2" t="s">
        <v>207</v>
      </c>
      <c r="V44" s="2" t="s">
        <v>208</v>
      </c>
      <c r="W44" s="2" t="n">
        <v>1000000</v>
      </c>
      <c r="X44" s="3" t="s">
        <v>440</v>
      </c>
      <c r="Y44" s="2" t="s">
        <v>46</v>
      </c>
      <c r="Z44" s="2" t="s">
        <v>60</v>
      </c>
      <c r="AA44" s="2" t="s">
        <v>46</v>
      </c>
      <c r="AB44" s="2" t="s">
        <v>46</v>
      </c>
      <c r="AC44" s="2" t="s">
        <v>46</v>
      </c>
      <c r="AD44" s="2" t="s">
        <v>46</v>
      </c>
      <c r="AE44" s="2" t="s">
        <v>46</v>
      </c>
      <c r="AF44" s="2" t="s">
        <v>46</v>
      </c>
      <c r="AG44" s="5" t="str">
        <f aca="false">HYPERLINK("https://mncourtfraud.com/file/27-CR-20-8402.pdf.ots__time-stamp.json","27-CR-20-8402.pdf.ots__time-stamp.json")</f>
        <v>27-CR-20-8402.pdf.ots__time-stamp.json</v>
      </c>
      <c r="AH44" s="2" t="s">
        <v>444</v>
      </c>
      <c r="AI44" s="2" t="s">
        <v>192</v>
      </c>
      <c r="AJ44" s="2" t="s">
        <v>193</v>
      </c>
      <c r="AK44" s="2" t="n">
        <v>1000000</v>
      </c>
      <c r="AL44" s="3" t="s">
        <v>441</v>
      </c>
      <c r="AM44" s="2" t="s">
        <v>46</v>
      </c>
      <c r="AN44" s="3" t="s">
        <v>60</v>
      </c>
      <c r="AO44" s="2" t="s">
        <v>46</v>
      </c>
      <c r="AP44" s="2" t="s">
        <v>46</v>
      </c>
      <c r="AQ44" s="2" t="s">
        <v>46</v>
      </c>
      <c r="AR44" s="2" t="s">
        <v>46</v>
      </c>
      <c r="AS44" s="2" t="s">
        <v>46</v>
      </c>
      <c r="AT44" s="2" t="s">
        <v>46</v>
      </c>
    </row>
    <row r="45" customFormat="false" ht="18.7" hidden="false" customHeight="true" outlineLevel="0" collapsed="false">
      <c r="A45" s="5" t="str">
        <f aca="false">HYPERLINK("https://mncourtfraud.com/file/27-CR-20-9874.pdf","27-CR-20-9874.pdf")</f>
        <v>27-CR-20-9874.pdf</v>
      </c>
      <c r="B45" s="2" t="s">
        <v>46</v>
      </c>
      <c r="C45" s="2" t="n">
        <v>197583</v>
      </c>
      <c r="D45" s="2" t="s">
        <v>445</v>
      </c>
      <c r="E45" s="2" t="s">
        <v>446</v>
      </c>
      <c r="F45" s="3" t="s">
        <v>447</v>
      </c>
      <c r="G45" s="5" t="str">
        <f aca="false">HYPERLINK("https://mncourtfraud.com/file/27-CR-20-9874.pdf.ots","27-CR-20-9874.pdf.ots")</f>
        <v>27-CR-20-9874.pdf.ots</v>
      </c>
      <c r="H45" s="3" t="s">
        <v>448</v>
      </c>
      <c r="I45" s="5" t="str">
        <f aca="false">HYPERLINK("https://mncourtfraud.com/file/27-CR-20-9874.pdf.ots.upgraded","27-CR-20-9874.pdf.ots.upgraded")</f>
        <v>27-CR-20-9874.pdf.ots.upgraded</v>
      </c>
      <c r="J45" s="3" t="s">
        <v>449</v>
      </c>
      <c r="K45" s="2" t="s">
        <v>52</v>
      </c>
      <c r="L45" s="3" t="s">
        <v>447</v>
      </c>
      <c r="M45" s="2" t="s">
        <v>46</v>
      </c>
      <c r="N45" s="2" t="n">
        <v>924446</v>
      </c>
      <c r="O45" s="3" t="s">
        <v>265</v>
      </c>
      <c r="P45" s="2" t="s">
        <v>266</v>
      </c>
      <c r="Q45" s="2" t="s">
        <v>70</v>
      </c>
      <c r="R45" s="2" t="s">
        <v>267</v>
      </c>
      <c r="S45" s="5" t="str">
        <f aca="false">HYPERLINK("https://mncourtfraud.com/file/27-CR-20-9874.pdf__time-stamp.json","27-CR-20-9874.pdf__time-stamp.json")</f>
        <v>27-CR-20-9874.pdf__time-stamp.json</v>
      </c>
      <c r="T45" s="2" t="s">
        <v>450</v>
      </c>
      <c r="U45" s="2" t="s">
        <v>173</v>
      </c>
      <c r="V45" s="2" t="s">
        <v>174</v>
      </c>
      <c r="W45" s="2" t="n">
        <v>1000000</v>
      </c>
      <c r="X45" s="3" t="s">
        <v>447</v>
      </c>
      <c r="Y45" s="2" t="s">
        <v>46</v>
      </c>
      <c r="Z45" s="2" t="s">
        <v>60</v>
      </c>
      <c r="AA45" s="2" t="s">
        <v>46</v>
      </c>
      <c r="AB45" s="2" t="s">
        <v>46</v>
      </c>
      <c r="AC45" s="2" t="s">
        <v>46</v>
      </c>
      <c r="AD45" s="2" t="s">
        <v>46</v>
      </c>
      <c r="AE45" s="2" t="s">
        <v>46</v>
      </c>
      <c r="AF45" s="2" t="s">
        <v>46</v>
      </c>
      <c r="AG45" s="5" t="str">
        <f aca="false">HYPERLINK("https://mncourtfraud.com/file/27-CR-20-9874.pdf.ots__time-stamp.json","27-CR-20-9874.pdf.ots__time-stamp.json")</f>
        <v>27-CR-20-9874.pdf.ots__time-stamp.json</v>
      </c>
      <c r="AH45" s="2" t="s">
        <v>451</v>
      </c>
      <c r="AI45" s="2" t="s">
        <v>115</v>
      </c>
      <c r="AJ45" s="2" t="s">
        <v>116</v>
      </c>
      <c r="AK45" s="2" t="n">
        <v>1000000</v>
      </c>
      <c r="AL45" s="3" t="s">
        <v>448</v>
      </c>
      <c r="AM45" s="2" t="s">
        <v>46</v>
      </c>
      <c r="AN45" s="3" t="s">
        <v>60</v>
      </c>
      <c r="AO45" s="2" t="s">
        <v>46</v>
      </c>
      <c r="AP45" s="2" t="s">
        <v>46</v>
      </c>
      <c r="AQ45" s="2" t="s">
        <v>46</v>
      </c>
      <c r="AR45" s="2" t="s">
        <v>46</v>
      </c>
      <c r="AS45" s="2" t="s">
        <v>46</v>
      </c>
      <c r="AT45" s="2" t="s">
        <v>46</v>
      </c>
    </row>
    <row r="46" customFormat="false" ht="18.7" hidden="false" customHeight="true" outlineLevel="0" collapsed="false">
      <c r="A46" s="5" t="str">
        <f aca="false">HYPERLINK("https://mncourtfraud.com/file/27-CR-21-10040.pdf","27-CR-21-10040.pdf")</f>
        <v>27-CR-21-10040.pdf</v>
      </c>
      <c r="B46" s="2" t="s">
        <v>46</v>
      </c>
      <c r="C46" s="2" t="n">
        <v>202883</v>
      </c>
      <c r="D46" s="2" t="s">
        <v>452</v>
      </c>
      <c r="E46" s="2" t="s">
        <v>453</v>
      </c>
      <c r="F46" s="3" t="s">
        <v>454</v>
      </c>
      <c r="G46" s="5" t="str">
        <f aca="false">HYPERLINK("https://mncourtfraud.com/file/27-CR-21-10040.pdf.ots","27-CR-21-10040.pdf.ots")</f>
        <v>27-CR-21-10040.pdf.ots</v>
      </c>
      <c r="H46" s="3" t="s">
        <v>455</v>
      </c>
      <c r="I46" s="5" t="str">
        <f aca="false">HYPERLINK("https://mncourtfraud.com/file/27-CR-21-10040.pdf.ots.upgraded","27-CR-21-10040.pdf.ots.upgraded")</f>
        <v>27-CR-21-10040.pdf.ots.upgraded</v>
      </c>
      <c r="J46" s="3" t="s">
        <v>456</v>
      </c>
      <c r="K46" s="2" t="s">
        <v>52</v>
      </c>
      <c r="L46" s="3" t="s">
        <v>454</v>
      </c>
      <c r="M46" s="2" t="s">
        <v>46</v>
      </c>
      <c r="N46" s="2" t="n">
        <v>924451</v>
      </c>
      <c r="O46" s="3" t="s">
        <v>69</v>
      </c>
      <c r="P46" s="2" t="s">
        <v>70</v>
      </c>
      <c r="Q46" s="2" t="s">
        <v>71</v>
      </c>
      <c r="R46" s="2" t="s">
        <v>72</v>
      </c>
      <c r="S46" s="5" t="str">
        <f aca="false">HYPERLINK("https://mncourtfraud.com/file/27-CR-21-10040.pdf__time-stamp.json","27-CR-21-10040.pdf__time-stamp.json")</f>
        <v>27-CR-21-10040.pdf__time-stamp.json</v>
      </c>
      <c r="T46" s="2" t="s">
        <v>457</v>
      </c>
      <c r="U46" s="2" t="s">
        <v>115</v>
      </c>
      <c r="V46" s="2" t="s">
        <v>116</v>
      </c>
      <c r="W46" s="2" t="n">
        <v>1000000</v>
      </c>
      <c r="X46" s="3" t="s">
        <v>454</v>
      </c>
      <c r="Y46" s="2" t="s">
        <v>46</v>
      </c>
      <c r="Z46" s="2" t="s">
        <v>60</v>
      </c>
      <c r="AA46" s="2" t="s">
        <v>46</v>
      </c>
      <c r="AB46" s="2" t="s">
        <v>46</v>
      </c>
      <c r="AC46" s="2" t="s">
        <v>46</v>
      </c>
      <c r="AD46" s="2" t="s">
        <v>46</v>
      </c>
      <c r="AE46" s="2" t="s">
        <v>46</v>
      </c>
      <c r="AF46" s="2" t="s">
        <v>46</v>
      </c>
      <c r="AG46" s="5" t="str">
        <f aca="false">HYPERLINK("https://mncourtfraud.com/file/27-CR-21-10040.pdf.ots__time-stamp.json","27-CR-21-10040.pdf.ots__time-stamp.json")</f>
        <v>27-CR-21-10040.pdf.ots__time-stamp.json</v>
      </c>
      <c r="AH46" s="2" t="s">
        <v>458</v>
      </c>
      <c r="AI46" s="2" t="s">
        <v>142</v>
      </c>
      <c r="AJ46" s="2" t="s">
        <v>143</v>
      </c>
      <c r="AK46" s="2" t="n">
        <v>1000000</v>
      </c>
      <c r="AL46" s="3" t="s">
        <v>455</v>
      </c>
      <c r="AM46" s="2" t="s">
        <v>46</v>
      </c>
      <c r="AN46" s="3" t="s">
        <v>60</v>
      </c>
      <c r="AO46" s="2" t="s">
        <v>46</v>
      </c>
      <c r="AP46" s="2" t="s">
        <v>46</v>
      </c>
      <c r="AQ46" s="2" t="s">
        <v>46</v>
      </c>
      <c r="AR46" s="2" t="s">
        <v>46</v>
      </c>
      <c r="AS46" s="2" t="s">
        <v>46</v>
      </c>
      <c r="AT46" s="2" t="s">
        <v>46</v>
      </c>
    </row>
    <row r="47" customFormat="false" ht="18.7" hidden="false" customHeight="true" outlineLevel="0" collapsed="false">
      <c r="A47" s="5" t="str">
        <f aca="false">HYPERLINK("https://mncourtfraud.com/file/27-CR-21-10042.pdf","27-CR-21-10042.pdf")</f>
        <v>27-CR-21-10042.pdf</v>
      </c>
      <c r="B47" s="2" t="s">
        <v>46</v>
      </c>
      <c r="C47" s="2" t="n">
        <v>208000</v>
      </c>
      <c r="D47" s="2" t="s">
        <v>459</v>
      </c>
      <c r="E47" s="2" t="s">
        <v>460</v>
      </c>
      <c r="F47" s="3" t="s">
        <v>461</v>
      </c>
      <c r="G47" s="5" t="str">
        <f aca="false">HYPERLINK("https://mncourtfraud.com/file/27-CR-21-10042.pdf.ots","27-CR-21-10042.pdf.ots")</f>
        <v>27-CR-21-10042.pdf.ots</v>
      </c>
      <c r="H47" s="3" t="s">
        <v>462</v>
      </c>
      <c r="I47" s="5" t="str">
        <f aca="false">HYPERLINK("https://mncourtfraud.com/file/27-CR-21-10042.pdf.ots.upgraded","27-CR-21-10042.pdf.ots.upgraded")</f>
        <v>27-CR-21-10042.pdf.ots.upgraded</v>
      </c>
      <c r="J47" s="3" t="s">
        <v>463</v>
      </c>
      <c r="K47" s="2" t="s">
        <v>52</v>
      </c>
      <c r="L47" s="3" t="s">
        <v>461</v>
      </c>
      <c r="M47" s="2" t="s">
        <v>46</v>
      </c>
      <c r="N47" s="2" t="n">
        <v>924446</v>
      </c>
      <c r="O47" s="3" t="s">
        <v>265</v>
      </c>
      <c r="P47" s="2" t="s">
        <v>266</v>
      </c>
      <c r="Q47" s="2" t="s">
        <v>70</v>
      </c>
      <c r="R47" s="2" t="s">
        <v>267</v>
      </c>
      <c r="S47" s="5" t="str">
        <f aca="false">HYPERLINK("https://mncourtfraud.com/file/27-CR-21-10042.pdf__time-stamp.json","27-CR-21-10042.pdf__time-stamp.json")</f>
        <v>27-CR-21-10042.pdf__time-stamp.json</v>
      </c>
      <c r="T47" s="2" t="s">
        <v>464</v>
      </c>
      <c r="U47" s="2" t="s">
        <v>173</v>
      </c>
      <c r="V47" s="2" t="s">
        <v>174</v>
      </c>
      <c r="W47" s="2" t="n">
        <v>1000000</v>
      </c>
      <c r="X47" s="3" t="s">
        <v>461</v>
      </c>
      <c r="Y47" s="2" t="s">
        <v>46</v>
      </c>
      <c r="Z47" s="2" t="s">
        <v>60</v>
      </c>
      <c r="AA47" s="2" t="s">
        <v>46</v>
      </c>
      <c r="AB47" s="2" t="s">
        <v>46</v>
      </c>
      <c r="AC47" s="2" t="s">
        <v>46</v>
      </c>
      <c r="AD47" s="2" t="s">
        <v>46</v>
      </c>
      <c r="AE47" s="2" t="s">
        <v>46</v>
      </c>
      <c r="AF47" s="2" t="s">
        <v>46</v>
      </c>
      <c r="AG47" s="5" t="str">
        <f aca="false">HYPERLINK("https://mncourtfraud.com/file/27-CR-21-10042.pdf.ots__time-stamp.json","27-CR-21-10042.pdf.ots__time-stamp.json")</f>
        <v>27-CR-21-10042.pdf.ots__time-stamp.json</v>
      </c>
      <c r="AH47" s="2" t="s">
        <v>465</v>
      </c>
      <c r="AI47" s="2" t="s">
        <v>115</v>
      </c>
      <c r="AJ47" s="2" t="s">
        <v>116</v>
      </c>
      <c r="AK47" s="2" t="n">
        <v>1000000</v>
      </c>
      <c r="AL47" s="3" t="s">
        <v>462</v>
      </c>
      <c r="AM47" s="2" t="s">
        <v>46</v>
      </c>
      <c r="AN47" s="3" t="s">
        <v>60</v>
      </c>
      <c r="AO47" s="2" t="s">
        <v>46</v>
      </c>
      <c r="AP47" s="2" t="s">
        <v>46</v>
      </c>
      <c r="AQ47" s="2" t="s">
        <v>46</v>
      </c>
      <c r="AR47" s="2" t="s">
        <v>46</v>
      </c>
      <c r="AS47" s="2" t="s">
        <v>46</v>
      </c>
      <c r="AT47" s="2" t="s">
        <v>46</v>
      </c>
    </row>
    <row r="48" customFormat="false" ht="18.7" hidden="false" customHeight="true" outlineLevel="0" collapsed="false">
      <c r="A48" s="5" t="str">
        <f aca="false">HYPERLINK("https://mncourtfraud.com/file/27-CR-21-10471.pdf","27-CR-21-10471.pdf")</f>
        <v>27-CR-21-10471.pdf</v>
      </c>
      <c r="B48" s="2" t="s">
        <v>46</v>
      </c>
      <c r="C48" s="2" t="n">
        <v>187191</v>
      </c>
      <c r="D48" s="2" t="s">
        <v>466</v>
      </c>
      <c r="E48" s="2" t="s">
        <v>467</v>
      </c>
      <c r="F48" s="3" t="s">
        <v>468</v>
      </c>
      <c r="G48" s="5" t="str">
        <f aca="false">HYPERLINK("https://mncourtfraud.com/file/27-CR-21-10471.pdf.ots","27-CR-21-10471.pdf.ots")</f>
        <v>27-CR-21-10471.pdf.ots</v>
      </c>
      <c r="H48" s="3" t="s">
        <v>469</v>
      </c>
      <c r="I48" s="5" t="str">
        <f aca="false">HYPERLINK("https://mncourtfraud.com/file/27-CR-21-10471.pdf.ots.upgraded","27-CR-21-10471.pdf.ots.upgraded")</f>
        <v>27-CR-21-10471.pdf.ots.upgraded</v>
      </c>
      <c r="J48" s="3" t="s">
        <v>470</v>
      </c>
      <c r="K48" s="2" t="s">
        <v>52</v>
      </c>
      <c r="L48" s="3" t="s">
        <v>468</v>
      </c>
      <c r="M48" s="2" t="s">
        <v>46</v>
      </c>
      <c r="N48" s="2" t="n">
        <v>924275</v>
      </c>
      <c r="O48" s="3" t="s">
        <v>277</v>
      </c>
      <c r="P48" s="2" t="s">
        <v>278</v>
      </c>
      <c r="Q48" s="2" t="s">
        <v>279</v>
      </c>
      <c r="R48" s="2" t="s">
        <v>280</v>
      </c>
      <c r="S48" s="5" t="str">
        <f aca="false">HYPERLINK("https://mncourtfraud.com/file/27-CR-21-10471.pdf__time-stamp.json","27-CR-21-10471.pdf__time-stamp.json")</f>
        <v>27-CR-21-10471.pdf__time-stamp.json</v>
      </c>
      <c r="T48" s="2" t="s">
        <v>471</v>
      </c>
      <c r="U48" s="2" t="s">
        <v>107</v>
      </c>
      <c r="V48" s="2" t="s">
        <v>108</v>
      </c>
      <c r="W48" s="2" t="n">
        <v>1000000</v>
      </c>
      <c r="X48" s="3" t="s">
        <v>468</v>
      </c>
      <c r="Y48" s="2" t="s">
        <v>46</v>
      </c>
      <c r="Z48" s="2" t="s">
        <v>60</v>
      </c>
      <c r="AA48" s="2" t="s">
        <v>46</v>
      </c>
      <c r="AB48" s="2" t="s">
        <v>46</v>
      </c>
      <c r="AC48" s="2" t="s">
        <v>46</v>
      </c>
      <c r="AD48" s="2" t="s">
        <v>46</v>
      </c>
      <c r="AE48" s="2" t="s">
        <v>46</v>
      </c>
      <c r="AF48" s="2" t="s">
        <v>46</v>
      </c>
      <c r="AG48" s="5" t="str">
        <f aca="false">HYPERLINK("https://mncourtfraud.com/file/27-CR-21-10471.pdf.ots__time-stamp.json","27-CR-21-10471.pdf.ots__time-stamp.json")</f>
        <v>27-CR-21-10471.pdf.ots__time-stamp.json</v>
      </c>
      <c r="AH48" s="2" t="s">
        <v>472</v>
      </c>
      <c r="AI48" s="2" t="s">
        <v>473</v>
      </c>
      <c r="AJ48" s="2" t="s">
        <v>474</v>
      </c>
      <c r="AK48" s="2" t="n">
        <v>1000000</v>
      </c>
      <c r="AL48" s="3" t="s">
        <v>469</v>
      </c>
      <c r="AM48" s="2" t="s">
        <v>46</v>
      </c>
      <c r="AN48" s="3" t="s">
        <v>60</v>
      </c>
      <c r="AO48" s="2" t="s">
        <v>46</v>
      </c>
      <c r="AP48" s="2" t="s">
        <v>46</v>
      </c>
      <c r="AQ48" s="2" t="s">
        <v>46</v>
      </c>
      <c r="AR48" s="2" t="s">
        <v>46</v>
      </c>
      <c r="AS48" s="2" t="s">
        <v>46</v>
      </c>
      <c r="AT48" s="2" t="s">
        <v>46</v>
      </c>
    </row>
    <row r="49" customFormat="false" ht="18.7" hidden="false" customHeight="true" outlineLevel="0" collapsed="false">
      <c r="A49" s="5" t="str">
        <f aca="false">HYPERLINK("https://mncourtfraud.com/file/27-CR-21-12955.pdf","27-CR-21-12955.pdf")</f>
        <v>27-CR-21-12955.pdf</v>
      </c>
      <c r="B49" s="2" t="s">
        <v>46</v>
      </c>
      <c r="C49" s="2" t="n">
        <v>176833</v>
      </c>
      <c r="D49" s="2" t="s">
        <v>475</v>
      </c>
      <c r="E49" s="2" t="s">
        <v>476</v>
      </c>
      <c r="F49" s="3" t="s">
        <v>477</v>
      </c>
      <c r="G49" s="5" t="str">
        <f aca="false">HYPERLINK("https://mncourtfraud.com/file/27-CR-21-12955.pdf.ots","27-CR-21-12955.pdf.ots")</f>
        <v>27-CR-21-12955.pdf.ots</v>
      </c>
      <c r="H49" s="3" t="s">
        <v>478</v>
      </c>
      <c r="I49" s="5" t="str">
        <f aca="false">HYPERLINK("https://mncourtfraud.com/file/27-CR-21-12955.pdf.ots.upgraded","27-CR-21-12955.pdf.ots.upgraded")</f>
        <v>27-CR-21-12955.pdf.ots.upgraded</v>
      </c>
      <c r="J49" s="3" t="s">
        <v>479</v>
      </c>
      <c r="K49" s="2" t="s">
        <v>52</v>
      </c>
      <c r="L49" s="3" t="s">
        <v>477</v>
      </c>
      <c r="M49" s="2" t="s">
        <v>46</v>
      </c>
      <c r="N49" s="2" t="n">
        <v>924451</v>
      </c>
      <c r="O49" s="3" t="s">
        <v>69</v>
      </c>
      <c r="P49" s="2" t="s">
        <v>70</v>
      </c>
      <c r="Q49" s="2" t="s">
        <v>71</v>
      </c>
      <c r="R49" s="2" t="s">
        <v>72</v>
      </c>
      <c r="S49" s="5" t="str">
        <f aca="false">HYPERLINK("https://mncourtfraud.com/file/27-CR-21-12955.pdf__time-stamp.json","27-CR-21-12955.pdf__time-stamp.json")</f>
        <v>27-CR-21-12955.pdf__time-stamp.json</v>
      </c>
      <c r="T49" s="2" t="s">
        <v>480</v>
      </c>
      <c r="U49" s="2" t="s">
        <v>92</v>
      </c>
      <c r="V49" s="2" t="s">
        <v>93</v>
      </c>
      <c r="W49" s="2" t="n">
        <v>1000000</v>
      </c>
      <c r="X49" s="3" t="s">
        <v>477</v>
      </c>
      <c r="Y49" s="2" t="s">
        <v>46</v>
      </c>
      <c r="Z49" s="2" t="s">
        <v>60</v>
      </c>
      <c r="AA49" s="2" t="s">
        <v>46</v>
      </c>
      <c r="AB49" s="2" t="s">
        <v>46</v>
      </c>
      <c r="AC49" s="2" t="s">
        <v>46</v>
      </c>
      <c r="AD49" s="2" t="s">
        <v>46</v>
      </c>
      <c r="AE49" s="2" t="s">
        <v>46</v>
      </c>
      <c r="AF49" s="2" t="s">
        <v>46</v>
      </c>
      <c r="AG49" s="5" t="str">
        <f aca="false">HYPERLINK("https://mncourtfraud.com/file/27-CR-21-12955.pdf.ots__time-stamp.json","27-CR-21-12955.pdf.ots__time-stamp.json")</f>
        <v>27-CR-21-12955.pdf.ots__time-stamp.json</v>
      </c>
      <c r="AH49" s="2" t="s">
        <v>481</v>
      </c>
      <c r="AI49" s="2" t="s">
        <v>74</v>
      </c>
      <c r="AJ49" s="2" t="s">
        <v>75</v>
      </c>
      <c r="AK49" s="2" t="n">
        <v>1000000</v>
      </c>
      <c r="AL49" s="3" t="s">
        <v>478</v>
      </c>
      <c r="AM49" s="2" t="s">
        <v>46</v>
      </c>
      <c r="AN49" s="3" t="s">
        <v>60</v>
      </c>
      <c r="AO49" s="2" t="s">
        <v>46</v>
      </c>
      <c r="AP49" s="2" t="s">
        <v>46</v>
      </c>
      <c r="AQ49" s="2" t="s">
        <v>46</v>
      </c>
      <c r="AR49" s="2" t="s">
        <v>46</v>
      </c>
      <c r="AS49" s="2" t="s">
        <v>46</v>
      </c>
      <c r="AT49" s="2" t="s">
        <v>46</v>
      </c>
    </row>
    <row r="50" customFormat="false" ht="18.7" hidden="false" customHeight="true" outlineLevel="0" collapsed="false">
      <c r="A50" s="5" t="str">
        <f aca="false">HYPERLINK("https://mncourtfraud.com/file/27-CR-21-13766.pdf","27-CR-21-13766.pdf")</f>
        <v>27-CR-21-13766.pdf</v>
      </c>
      <c r="B50" s="2" t="s">
        <v>46</v>
      </c>
      <c r="C50" s="2" t="n">
        <v>185810</v>
      </c>
      <c r="D50" s="2" t="s">
        <v>482</v>
      </c>
      <c r="E50" s="2" t="s">
        <v>483</v>
      </c>
      <c r="F50" s="3" t="s">
        <v>484</v>
      </c>
      <c r="G50" s="5" t="str">
        <f aca="false">HYPERLINK("https://mncourtfraud.com/file/27-CR-21-13766.pdf.ots","27-CR-21-13766.pdf.ots")</f>
        <v>27-CR-21-13766.pdf.ots</v>
      </c>
      <c r="H50" s="3" t="s">
        <v>485</v>
      </c>
      <c r="I50" s="5" t="str">
        <f aca="false">HYPERLINK("https://mncourtfraud.com/file/27-CR-21-13766.pdf.ots.upgraded","27-CR-21-13766.pdf.ots.upgraded")</f>
        <v>27-CR-21-13766.pdf.ots.upgraded</v>
      </c>
      <c r="J50" s="3" t="s">
        <v>486</v>
      </c>
      <c r="K50" s="2" t="s">
        <v>52</v>
      </c>
      <c r="L50" s="3" t="s">
        <v>484</v>
      </c>
      <c r="M50" s="2" t="s">
        <v>46</v>
      </c>
      <c r="N50" s="2" t="n">
        <v>924467</v>
      </c>
      <c r="O50" s="3" t="s">
        <v>292</v>
      </c>
      <c r="P50" s="2" t="s">
        <v>293</v>
      </c>
      <c r="Q50" s="2" t="s">
        <v>294</v>
      </c>
      <c r="R50" s="2" t="s">
        <v>295</v>
      </c>
      <c r="S50" s="5" t="str">
        <f aca="false">HYPERLINK("https://mncourtfraud.com/file/27-CR-21-13766.pdf__time-stamp.json","27-CR-21-13766.pdf__time-stamp.json")</f>
        <v>27-CR-21-13766.pdf__time-stamp.json</v>
      </c>
      <c r="T50" s="2" t="s">
        <v>487</v>
      </c>
      <c r="U50" s="2" t="s">
        <v>92</v>
      </c>
      <c r="V50" s="2" t="s">
        <v>93</v>
      </c>
      <c r="W50" s="2" t="n">
        <v>1000000</v>
      </c>
      <c r="X50" s="3" t="s">
        <v>484</v>
      </c>
      <c r="Y50" s="2" t="s">
        <v>46</v>
      </c>
      <c r="Z50" s="2" t="s">
        <v>60</v>
      </c>
      <c r="AA50" s="2" t="s">
        <v>46</v>
      </c>
      <c r="AB50" s="2" t="s">
        <v>46</v>
      </c>
      <c r="AC50" s="2" t="s">
        <v>46</v>
      </c>
      <c r="AD50" s="2" t="s">
        <v>46</v>
      </c>
      <c r="AE50" s="2" t="s">
        <v>46</v>
      </c>
      <c r="AF50" s="2" t="s">
        <v>46</v>
      </c>
      <c r="AG50" s="5" t="str">
        <f aca="false">HYPERLINK("https://mncourtfraud.com/file/27-CR-21-13766.pdf.ots__time-stamp.json","27-CR-21-13766.pdf.ots__time-stamp.json")</f>
        <v>27-CR-21-13766.pdf.ots__time-stamp.json</v>
      </c>
      <c r="AH50" s="2" t="s">
        <v>488</v>
      </c>
      <c r="AI50" s="2" t="s">
        <v>150</v>
      </c>
      <c r="AJ50" s="2" t="s">
        <v>151</v>
      </c>
      <c r="AK50" s="2" t="n">
        <v>1000000</v>
      </c>
      <c r="AL50" s="3" t="s">
        <v>485</v>
      </c>
      <c r="AM50" s="2" t="s">
        <v>46</v>
      </c>
      <c r="AN50" s="3" t="s">
        <v>60</v>
      </c>
      <c r="AO50" s="2" t="s">
        <v>46</v>
      </c>
      <c r="AP50" s="2" t="s">
        <v>46</v>
      </c>
      <c r="AQ50" s="2" t="s">
        <v>46</v>
      </c>
      <c r="AR50" s="2" t="s">
        <v>46</v>
      </c>
      <c r="AS50" s="2" t="s">
        <v>46</v>
      </c>
      <c r="AT50" s="2" t="s">
        <v>46</v>
      </c>
    </row>
    <row r="51" customFormat="false" ht="18.7" hidden="false" customHeight="true" outlineLevel="0" collapsed="false">
      <c r="A51" s="5" t="str">
        <f aca="false">HYPERLINK("https://mncourtfraud.com/file/27-CR-21-15394.pdf","27-CR-21-15394.pdf")</f>
        <v>27-CR-21-15394.pdf</v>
      </c>
      <c r="B51" s="2" t="s">
        <v>46</v>
      </c>
      <c r="C51" s="2" t="n">
        <v>210572</v>
      </c>
      <c r="D51" s="2" t="s">
        <v>489</v>
      </c>
      <c r="E51" s="2" t="s">
        <v>490</v>
      </c>
      <c r="F51" s="3" t="s">
        <v>491</v>
      </c>
      <c r="G51" s="5" t="str">
        <f aca="false">HYPERLINK("https://mncourtfraud.com/file/27-CR-21-15394.pdf.ots","27-CR-21-15394.pdf.ots")</f>
        <v>27-CR-21-15394.pdf.ots</v>
      </c>
      <c r="H51" s="3" t="s">
        <v>492</v>
      </c>
      <c r="I51" s="5" t="str">
        <f aca="false">HYPERLINK("https://mncourtfraud.com/file/27-CR-21-15394.pdf.ots.upgraded","27-CR-21-15394.pdf.ots.upgraded")</f>
        <v>27-CR-21-15394.pdf.ots.upgraded</v>
      </c>
      <c r="J51" s="3" t="s">
        <v>493</v>
      </c>
      <c r="K51" s="2" t="s">
        <v>52</v>
      </c>
      <c r="L51" s="3" t="s">
        <v>491</v>
      </c>
      <c r="M51" s="2" t="s">
        <v>46</v>
      </c>
      <c r="N51" s="2" t="n">
        <v>924446</v>
      </c>
      <c r="O51" s="3" t="s">
        <v>265</v>
      </c>
      <c r="P51" s="2" t="s">
        <v>266</v>
      </c>
      <c r="Q51" s="2" t="s">
        <v>70</v>
      </c>
      <c r="R51" s="2" t="s">
        <v>267</v>
      </c>
      <c r="S51" s="5" t="str">
        <f aca="false">HYPERLINK("https://mncourtfraud.com/file/27-CR-21-15394.pdf__time-stamp.json","27-CR-21-15394.pdf__time-stamp.json")</f>
        <v>27-CR-21-15394.pdf__time-stamp.json</v>
      </c>
      <c r="T51" s="2" t="s">
        <v>494</v>
      </c>
      <c r="U51" s="2" t="s">
        <v>150</v>
      </c>
      <c r="V51" s="2" t="s">
        <v>151</v>
      </c>
      <c r="W51" s="2" t="n">
        <v>1000000</v>
      </c>
      <c r="X51" s="3" t="s">
        <v>491</v>
      </c>
      <c r="Y51" s="2" t="s">
        <v>46</v>
      </c>
      <c r="Z51" s="2" t="s">
        <v>60</v>
      </c>
      <c r="AA51" s="2" t="s">
        <v>46</v>
      </c>
      <c r="AB51" s="2" t="s">
        <v>46</v>
      </c>
      <c r="AC51" s="2" t="s">
        <v>46</v>
      </c>
      <c r="AD51" s="2" t="s">
        <v>46</v>
      </c>
      <c r="AE51" s="2" t="s">
        <v>46</v>
      </c>
      <c r="AF51" s="2" t="s">
        <v>46</v>
      </c>
      <c r="AG51" s="5" t="str">
        <f aca="false">HYPERLINK("https://mncourtfraud.com/file/27-CR-21-15394.pdf.ots__time-stamp.json","27-CR-21-15394.pdf.ots__time-stamp.json")</f>
        <v>27-CR-21-15394.pdf.ots__time-stamp.json</v>
      </c>
      <c r="AH51" s="2" t="s">
        <v>495</v>
      </c>
      <c r="AI51" s="2" t="s">
        <v>150</v>
      </c>
      <c r="AJ51" s="2" t="s">
        <v>151</v>
      </c>
      <c r="AK51" s="2" t="n">
        <v>1000000</v>
      </c>
      <c r="AL51" s="3" t="s">
        <v>492</v>
      </c>
      <c r="AM51" s="2" t="s">
        <v>46</v>
      </c>
      <c r="AN51" s="3" t="s">
        <v>60</v>
      </c>
      <c r="AO51" s="2" t="s">
        <v>46</v>
      </c>
      <c r="AP51" s="2" t="s">
        <v>46</v>
      </c>
      <c r="AQ51" s="2" t="s">
        <v>46</v>
      </c>
      <c r="AR51" s="2" t="s">
        <v>46</v>
      </c>
      <c r="AS51" s="2" t="s">
        <v>46</v>
      </c>
      <c r="AT51" s="2" t="s">
        <v>46</v>
      </c>
    </row>
    <row r="52" customFormat="false" ht="18.7" hidden="false" customHeight="true" outlineLevel="0" collapsed="false">
      <c r="A52" s="5" t="str">
        <f aca="false">HYPERLINK("https://mncourtfraud.com/file/27-CR-21-15403.pdf","27-CR-21-15403.pdf")</f>
        <v>27-CR-21-15403.pdf</v>
      </c>
      <c r="B52" s="2" t="s">
        <v>46</v>
      </c>
      <c r="C52" s="2" t="n">
        <v>188362</v>
      </c>
      <c r="D52" s="2" t="s">
        <v>496</v>
      </c>
      <c r="E52" s="2" t="s">
        <v>497</v>
      </c>
      <c r="F52" s="3" t="s">
        <v>498</v>
      </c>
      <c r="G52" s="5" t="str">
        <f aca="false">HYPERLINK("https://mncourtfraud.com/file/27-CR-21-15403.pdf.ots","27-CR-21-15403.pdf.ots")</f>
        <v>27-CR-21-15403.pdf.ots</v>
      </c>
      <c r="H52" s="3" t="s">
        <v>499</v>
      </c>
      <c r="I52" s="5" t="str">
        <f aca="false">HYPERLINK("https://mncourtfraud.com/file/27-CR-21-15403.pdf.ots.upgraded","27-CR-21-15403.pdf.ots.upgraded")</f>
        <v>27-CR-21-15403.pdf.ots.upgraded</v>
      </c>
      <c r="J52" s="3" t="s">
        <v>500</v>
      </c>
      <c r="K52" s="2" t="s">
        <v>52</v>
      </c>
      <c r="L52" s="3" t="s">
        <v>498</v>
      </c>
      <c r="M52" s="2" t="s">
        <v>46</v>
      </c>
      <c r="N52" s="2" t="n">
        <v>924451</v>
      </c>
      <c r="O52" s="3" t="s">
        <v>69</v>
      </c>
      <c r="P52" s="2" t="s">
        <v>70</v>
      </c>
      <c r="Q52" s="2" t="s">
        <v>71</v>
      </c>
      <c r="R52" s="2" t="s">
        <v>72</v>
      </c>
      <c r="S52" s="5" t="str">
        <f aca="false">HYPERLINK("https://mncourtfraud.com/file/27-CR-21-15403.pdf__time-stamp.json","27-CR-21-15403.pdf__time-stamp.json")</f>
        <v>27-CR-21-15403.pdf__time-stamp.json</v>
      </c>
      <c r="T52" s="2" t="s">
        <v>501</v>
      </c>
      <c r="U52" s="2" t="s">
        <v>92</v>
      </c>
      <c r="V52" s="2" t="s">
        <v>93</v>
      </c>
      <c r="W52" s="2" t="n">
        <v>1000000</v>
      </c>
      <c r="X52" s="3" t="s">
        <v>498</v>
      </c>
      <c r="Y52" s="2" t="s">
        <v>46</v>
      </c>
      <c r="Z52" s="2" t="s">
        <v>60</v>
      </c>
      <c r="AA52" s="2" t="s">
        <v>46</v>
      </c>
      <c r="AB52" s="2" t="s">
        <v>46</v>
      </c>
      <c r="AC52" s="2" t="s">
        <v>46</v>
      </c>
      <c r="AD52" s="2" t="s">
        <v>46</v>
      </c>
      <c r="AE52" s="2" t="s">
        <v>46</v>
      </c>
      <c r="AF52" s="2" t="s">
        <v>46</v>
      </c>
      <c r="AG52" s="5" t="str">
        <f aca="false">HYPERLINK("https://mncourtfraud.com/file/27-CR-21-15403.pdf.ots__time-stamp.json","27-CR-21-15403.pdf.ots__time-stamp.json")</f>
        <v>27-CR-21-15403.pdf.ots__time-stamp.json</v>
      </c>
      <c r="AH52" s="2" t="s">
        <v>502</v>
      </c>
      <c r="AI52" s="2" t="s">
        <v>173</v>
      </c>
      <c r="AJ52" s="2" t="s">
        <v>174</v>
      </c>
      <c r="AK52" s="2" t="n">
        <v>1000000</v>
      </c>
      <c r="AL52" s="3" t="s">
        <v>499</v>
      </c>
      <c r="AM52" s="2" t="s">
        <v>46</v>
      </c>
      <c r="AN52" s="3" t="s">
        <v>60</v>
      </c>
      <c r="AO52" s="2" t="s">
        <v>46</v>
      </c>
      <c r="AP52" s="2" t="s">
        <v>46</v>
      </c>
      <c r="AQ52" s="2" t="s">
        <v>46</v>
      </c>
      <c r="AR52" s="2" t="s">
        <v>46</v>
      </c>
      <c r="AS52" s="2" t="s">
        <v>46</v>
      </c>
      <c r="AT52" s="2" t="s">
        <v>46</v>
      </c>
    </row>
    <row r="53" customFormat="false" ht="18.7" hidden="false" customHeight="true" outlineLevel="0" collapsed="false">
      <c r="A53" s="5" t="str">
        <f aca="false">HYPERLINK("https://mncourtfraud.com/file/27-CR-21-15666.pdf","27-CR-21-15666.pdf")</f>
        <v>27-CR-21-15666.pdf</v>
      </c>
      <c r="B53" s="2" t="s">
        <v>46</v>
      </c>
      <c r="C53" s="2" t="n">
        <v>219937</v>
      </c>
      <c r="D53" s="2" t="s">
        <v>503</v>
      </c>
      <c r="E53" s="2" t="s">
        <v>504</v>
      </c>
      <c r="F53" s="3" t="s">
        <v>505</v>
      </c>
      <c r="G53" s="5" t="str">
        <f aca="false">HYPERLINK("https://mncourtfraud.com/file/27-CR-21-15666.pdf.ots","27-CR-21-15666.pdf.ots")</f>
        <v>27-CR-21-15666.pdf.ots</v>
      </c>
      <c r="H53" s="3" t="s">
        <v>506</v>
      </c>
      <c r="I53" s="5" t="str">
        <f aca="false">HYPERLINK("https://mncourtfraud.com/file/27-CR-21-15666.pdf.ots.upgraded","27-CR-21-15666.pdf.ots.upgraded")</f>
        <v>27-CR-21-15666.pdf.ots.upgraded</v>
      </c>
      <c r="J53" s="3" t="s">
        <v>507</v>
      </c>
      <c r="K53" s="2" t="s">
        <v>52</v>
      </c>
      <c r="L53" s="3" t="s">
        <v>505</v>
      </c>
      <c r="M53" s="2" t="s">
        <v>46</v>
      </c>
      <c r="N53" s="2" t="n">
        <v>924446</v>
      </c>
      <c r="O53" s="3" t="s">
        <v>265</v>
      </c>
      <c r="P53" s="2" t="s">
        <v>266</v>
      </c>
      <c r="Q53" s="2" t="s">
        <v>70</v>
      </c>
      <c r="R53" s="2" t="s">
        <v>267</v>
      </c>
      <c r="S53" s="5" t="str">
        <f aca="false">HYPERLINK("https://mncourtfraud.com/file/27-CR-21-15666.pdf__time-stamp.json","27-CR-21-15666.pdf__time-stamp.json")</f>
        <v>27-CR-21-15666.pdf__time-stamp.json</v>
      </c>
      <c r="T53" s="2" t="s">
        <v>508</v>
      </c>
      <c r="U53" s="2" t="s">
        <v>192</v>
      </c>
      <c r="V53" s="2" t="s">
        <v>193</v>
      </c>
      <c r="W53" s="2" t="n">
        <v>1000000</v>
      </c>
      <c r="X53" s="3" t="s">
        <v>505</v>
      </c>
      <c r="Y53" s="2" t="s">
        <v>46</v>
      </c>
      <c r="Z53" s="2" t="s">
        <v>60</v>
      </c>
      <c r="AA53" s="2" t="s">
        <v>46</v>
      </c>
      <c r="AB53" s="2" t="s">
        <v>46</v>
      </c>
      <c r="AC53" s="2" t="s">
        <v>46</v>
      </c>
      <c r="AD53" s="2" t="s">
        <v>46</v>
      </c>
      <c r="AE53" s="2" t="s">
        <v>46</v>
      </c>
      <c r="AF53" s="2" t="s">
        <v>46</v>
      </c>
      <c r="AG53" s="5" t="str">
        <f aca="false">HYPERLINK("https://mncourtfraud.com/file/27-CR-21-15666.pdf.ots__time-stamp.json","27-CR-21-15666.pdf.ots__time-stamp.json")</f>
        <v>27-CR-21-15666.pdf.ots__time-stamp.json</v>
      </c>
      <c r="AH53" s="2" t="s">
        <v>509</v>
      </c>
      <c r="AI53" s="2" t="s">
        <v>118</v>
      </c>
      <c r="AJ53" s="2" t="s">
        <v>119</v>
      </c>
      <c r="AK53" s="2" t="n">
        <v>1000000</v>
      </c>
      <c r="AL53" s="3" t="s">
        <v>506</v>
      </c>
      <c r="AM53" s="2" t="s">
        <v>46</v>
      </c>
      <c r="AN53" s="3" t="s">
        <v>60</v>
      </c>
      <c r="AO53" s="2" t="s">
        <v>46</v>
      </c>
      <c r="AP53" s="2" t="s">
        <v>46</v>
      </c>
      <c r="AQ53" s="2" t="s">
        <v>46</v>
      </c>
      <c r="AR53" s="2" t="s">
        <v>46</v>
      </c>
      <c r="AS53" s="2" t="s">
        <v>46</v>
      </c>
      <c r="AT53" s="2" t="s">
        <v>46</v>
      </c>
    </row>
    <row r="54" customFormat="false" ht="18.7" hidden="false" customHeight="true" outlineLevel="0" collapsed="false">
      <c r="A54" s="5" t="str">
        <f aca="false">HYPERLINK("https://mncourtfraud.com/file/27-CR-21-15981.pdf","27-CR-21-15981.pdf")</f>
        <v>27-CR-21-15981.pdf</v>
      </c>
      <c r="B54" s="2" t="s">
        <v>46</v>
      </c>
      <c r="C54" s="2" t="n">
        <v>172080</v>
      </c>
      <c r="D54" s="2" t="s">
        <v>510</v>
      </c>
      <c r="E54" s="2" t="s">
        <v>511</v>
      </c>
      <c r="F54" s="3" t="s">
        <v>512</v>
      </c>
      <c r="G54" s="5" t="str">
        <f aca="false">HYPERLINK("https://mncourtfraud.com/file/27-CR-21-15981.pdf.ots","27-CR-21-15981.pdf.ots")</f>
        <v>27-CR-21-15981.pdf.ots</v>
      </c>
      <c r="H54" s="3" t="s">
        <v>513</v>
      </c>
      <c r="I54" s="5" t="str">
        <f aca="false">HYPERLINK("https://mncourtfraud.com/file/27-CR-21-15981.pdf.ots.upgraded","27-CR-21-15981.pdf.ots.upgraded")</f>
        <v>27-CR-21-15981.pdf.ots.upgraded</v>
      </c>
      <c r="J54" s="3" t="s">
        <v>514</v>
      </c>
      <c r="K54" s="2" t="s">
        <v>52</v>
      </c>
      <c r="L54" s="3" t="s">
        <v>512</v>
      </c>
      <c r="M54" s="2" t="s">
        <v>46</v>
      </c>
      <c r="N54" s="2" t="n">
        <v>924275</v>
      </c>
      <c r="O54" s="3" t="s">
        <v>277</v>
      </c>
      <c r="P54" s="2" t="s">
        <v>278</v>
      </c>
      <c r="Q54" s="2" t="s">
        <v>279</v>
      </c>
      <c r="R54" s="2" t="s">
        <v>280</v>
      </c>
      <c r="S54" s="5" t="str">
        <f aca="false">HYPERLINK("https://mncourtfraud.com/file/27-CR-21-15981.pdf__time-stamp.json","27-CR-21-15981.pdf__time-stamp.json")</f>
        <v>27-CR-21-15981.pdf__time-stamp.json</v>
      </c>
      <c r="T54" s="2" t="s">
        <v>515</v>
      </c>
      <c r="U54" s="2" t="s">
        <v>473</v>
      </c>
      <c r="V54" s="2" t="s">
        <v>474</v>
      </c>
      <c r="W54" s="2" t="n">
        <v>1000000</v>
      </c>
      <c r="X54" s="3" t="s">
        <v>512</v>
      </c>
      <c r="Y54" s="2" t="s">
        <v>46</v>
      </c>
      <c r="Z54" s="2" t="s">
        <v>60</v>
      </c>
      <c r="AA54" s="2" t="s">
        <v>46</v>
      </c>
      <c r="AB54" s="2" t="s">
        <v>46</v>
      </c>
      <c r="AC54" s="2" t="s">
        <v>46</v>
      </c>
      <c r="AD54" s="2" t="s">
        <v>46</v>
      </c>
      <c r="AE54" s="2" t="s">
        <v>46</v>
      </c>
      <c r="AF54" s="2" t="s">
        <v>46</v>
      </c>
      <c r="AG54" s="5" t="str">
        <f aca="false">HYPERLINK("https://mncourtfraud.com/file/27-CR-21-15981.pdf.ots__time-stamp.json","27-CR-21-15981.pdf.ots__time-stamp.json")</f>
        <v>27-CR-21-15981.pdf.ots__time-stamp.json</v>
      </c>
      <c r="AH54" s="2" t="s">
        <v>516</v>
      </c>
      <c r="AI54" s="2" t="s">
        <v>517</v>
      </c>
      <c r="AJ54" s="2" t="s">
        <v>518</v>
      </c>
      <c r="AK54" s="2" t="n">
        <v>1000000</v>
      </c>
      <c r="AL54" s="3" t="s">
        <v>513</v>
      </c>
      <c r="AM54" s="2" t="s">
        <v>46</v>
      </c>
      <c r="AN54" s="3" t="s">
        <v>60</v>
      </c>
      <c r="AO54" s="2" t="s">
        <v>46</v>
      </c>
      <c r="AP54" s="2" t="s">
        <v>46</v>
      </c>
      <c r="AQ54" s="2" t="s">
        <v>46</v>
      </c>
      <c r="AR54" s="2" t="s">
        <v>46</v>
      </c>
      <c r="AS54" s="2" t="s">
        <v>46</v>
      </c>
      <c r="AT54" s="2" t="s">
        <v>46</v>
      </c>
    </row>
    <row r="55" customFormat="false" ht="18.7" hidden="false" customHeight="true" outlineLevel="0" collapsed="false">
      <c r="A55" s="5" t="str">
        <f aca="false">HYPERLINK("https://mncourtfraud.com/file/27-CR-21-15984.pdf","27-CR-21-15984.pdf")</f>
        <v>27-CR-21-15984.pdf</v>
      </c>
      <c r="B55" s="2" t="s">
        <v>46</v>
      </c>
      <c r="C55" s="2" t="n">
        <v>216234</v>
      </c>
      <c r="D55" s="2" t="s">
        <v>519</v>
      </c>
      <c r="E55" s="2" t="s">
        <v>520</v>
      </c>
      <c r="F55" s="3" t="s">
        <v>521</v>
      </c>
      <c r="G55" s="5" t="str">
        <f aca="false">HYPERLINK("https://mncourtfraud.com/file/27-CR-21-15984.pdf.ots","27-CR-21-15984.pdf.ots")</f>
        <v>27-CR-21-15984.pdf.ots</v>
      </c>
      <c r="H55" s="3" t="s">
        <v>522</v>
      </c>
      <c r="I55" s="5" t="str">
        <f aca="false">HYPERLINK("https://mncourtfraud.com/file/27-CR-21-15984.pdf.ots.upgraded","27-CR-21-15984.pdf.ots.upgraded")</f>
        <v>27-CR-21-15984.pdf.ots.upgraded</v>
      </c>
      <c r="J55" s="3" t="s">
        <v>523</v>
      </c>
      <c r="K55" s="2" t="s">
        <v>52</v>
      </c>
      <c r="L55" s="3" t="s">
        <v>521</v>
      </c>
      <c r="M55" s="2" t="s">
        <v>46</v>
      </c>
      <c r="N55" s="2" t="n">
        <v>924283</v>
      </c>
      <c r="O55" s="3" t="s">
        <v>53</v>
      </c>
      <c r="P55" s="2" t="s">
        <v>54</v>
      </c>
      <c r="Q55" s="2" t="s">
        <v>55</v>
      </c>
      <c r="R55" s="2" t="s">
        <v>56</v>
      </c>
      <c r="S55" s="5" t="str">
        <f aca="false">HYPERLINK("https://mncourtfraud.com/file/27-CR-21-15984.pdf__time-stamp.json","27-CR-21-15984.pdf__time-stamp.json")</f>
        <v>27-CR-21-15984.pdf__time-stamp.json</v>
      </c>
      <c r="T55" s="2" t="s">
        <v>524</v>
      </c>
      <c r="U55" s="2" t="s">
        <v>473</v>
      </c>
      <c r="V55" s="2" t="s">
        <v>474</v>
      </c>
      <c r="W55" s="2" t="n">
        <v>1000000</v>
      </c>
      <c r="X55" s="3" t="s">
        <v>521</v>
      </c>
      <c r="Y55" s="2" t="s">
        <v>46</v>
      </c>
      <c r="Z55" s="2" t="s">
        <v>60</v>
      </c>
      <c r="AA55" s="2" t="s">
        <v>46</v>
      </c>
      <c r="AB55" s="2" t="s">
        <v>46</v>
      </c>
      <c r="AC55" s="2" t="s">
        <v>46</v>
      </c>
      <c r="AD55" s="2" t="s">
        <v>46</v>
      </c>
      <c r="AE55" s="2" t="s">
        <v>46</v>
      </c>
      <c r="AF55" s="2" t="s">
        <v>46</v>
      </c>
      <c r="AG55" s="5" t="str">
        <f aca="false">HYPERLINK("https://mncourtfraud.com/file/27-CR-21-15984.pdf.ots__time-stamp.json","27-CR-21-15984.pdf.ots__time-stamp.json")</f>
        <v>27-CR-21-15984.pdf.ots__time-stamp.json</v>
      </c>
      <c r="AH55" s="2" t="s">
        <v>525</v>
      </c>
      <c r="AI55" s="2" t="s">
        <v>517</v>
      </c>
      <c r="AJ55" s="2" t="s">
        <v>518</v>
      </c>
      <c r="AK55" s="2" t="n">
        <v>1000000</v>
      </c>
      <c r="AL55" s="3" t="s">
        <v>522</v>
      </c>
      <c r="AM55" s="2" t="s">
        <v>46</v>
      </c>
      <c r="AN55" s="3" t="s">
        <v>60</v>
      </c>
      <c r="AO55" s="2" t="s">
        <v>46</v>
      </c>
      <c r="AP55" s="2" t="s">
        <v>46</v>
      </c>
      <c r="AQ55" s="2" t="s">
        <v>46</v>
      </c>
      <c r="AR55" s="2" t="s">
        <v>46</v>
      </c>
      <c r="AS55" s="2" t="s">
        <v>46</v>
      </c>
      <c r="AT55" s="2" t="s">
        <v>46</v>
      </c>
    </row>
    <row r="56" customFormat="false" ht="18.7" hidden="false" customHeight="true" outlineLevel="0" collapsed="false">
      <c r="A56" s="5" t="str">
        <f aca="false">HYPERLINK("https://mncourtfraud.com/file/27-CR-21-1720.pdf","27-CR-21-1720.pdf")</f>
        <v>27-CR-21-1720.pdf</v>
      </c>
      <c r="B56" s="2" t="s">
        <v>46</v>
      </c>
      <c r="C56" s="2" t="n">
        <v>182051</v>
      </c>
      <c r="D56" s="2" t="s">
        <v>526</v>
      </c>
      <c r="E56" s="2" t="s">
        <v>527</v>
      </c>
      <c r="F56" s="3" t="s">
        <v>528</v>
      </c>
      <c r="G56" s="5" t="str">
        <f aca="false">HYPERLINK("https://mncourtfraud.com/file/27-CR-21-1720.pdf.ots","27-CR-21-1720.pdf.ots")</f>
        <v>27-CR-21-1720.pdf.ots</v>
      </c>
      <c r="H56" s="3" t="s">
        <v>529</v>
      </c>
      <c r="I56" s="5" t="str">
        <f aca="false">HYPERLINK("https://mncourtfraud.com/file/27-CR-21-1720.pdf.ots.upgraded","27-CR-21-1720.pdf.ots.upgraded")</f>
        <v>27-CR-21-1720.pdf.ots.upgraded</v>
      </c>
      <c r="J56" s="3" t="s">
        <v>530</v>
      </c>
      <c r="K56" s="2" t="s">
        <v>52</v>
      </c>
      <c r="L56" s="3" t="s">
        <v>528</v>
      </c>
      <c r="M56" s="2" t="s">
        <v>46</v>
      </c>
      <c r="N56" s="2" t="n">
        <v>924451</v>
      </c>
      <c r="O56" s="3" t="s">
        <v>69</v>
      </c>
      <c r="P56" s="2" t="s">
        <v>70</v>
      </c>
      <c r="Q56" s="2" t="s">
        <v>71</v>
      </c>
      <c r="R56" s="2" t="s">
        <v>72</v>
      </c>
      <c r="S56" s="5" t="str">
        <f aca="false">HYPERLINK("https://mncourtfraud.com/file/27-CR-21-1720.pdf__time-stamp.json","27-CR-21-1720.pdf__time-stamp.json")</f>
        <v>27-CR-21-1720.pdf__time-stamp.json</v>
      </c>
      <c r="T56" s="2" t="s">
        <v>531</v>
      </c>
      <c r="U56" s="2" t="s">
        <v>115</v>
      </c>
      <c r="V56" s="2" t="s">
        <v>116</v>
      </c>
      <c r="W56" s="2" t="n">
        <v>1000000</v>
      </c>
      <c r="X56" s="3" t="s">
        <v>528</v>
      </c>
      <c r="Y56" s="2" t="s">
        <v>46</v>
      </c>
      <c r="Z56" s="2" t="s">
        <v>60</v>
      </c>
      <c r="AA56" s="2" t="s">
        <v>46</v>
      </c>
      <c r="AB56" s="2" t="s">
        <v>46</v>
      </c>
      <c r="AC56" s="2" t="s">
        <v>46</v>
      </c>
      <c r="AD56" s="2" t="s">
        <v>46</v>
      </c>
      <c r="AE56" s="2" t="s">
        <v>46</v>
      </c>
      <c r="AF56" s="2" t="s">
        <v>46</v>
      </c>
      <c r="AG56" s="5" t="str">
        <f aca="false">HYPERLINK("https://mncourtfraud.com/file/27-CR-21-1720.pdf.ots__time-stamp.json","27-CR-21-1720.pdf.ots__time-stamp.json")</f>
        <v>27-CR-21-1720.pdf.ots__time-stamp.json</v>
      </c>
      <c r="AH56" s="2" t="s">
        <v>532</v>
      </c>
      <c r="AI56" s="2" t="s">
        <v>192</v>
      </c>
      <c r="AJ56" s="2" t="s">
        <v>193</v>
      </c>
      <c r="AK56" s="2" t="n">
        <v>1000000</v>
      </c>
      <c r="AL56" s="3" t="s">
        <v>529</v>
      </c>
      <c r="AM56" s="2" t="s">
        <v>46</v>
      </c>
      <c r="AN56" s="3" t="s">
        <v>60</v>
      </c>
      <c r="AO56" s="2" t="s">
        <v>46</v>
      </c>
      <c r="AP56" s="2" t="s">
        <v>46</v>
      </c>
      <c r="AQ56" s="2" t="s">
        <v>46</v>
      </c>
      <c r="AR56" s="2" t="s">
        <v>46</v>
      </c>
      <c r="AS56" s="2" t="s">
        <v>46</v>
      </c>
      <c r="AT56" s="2" t="s">
        <v>46</v>
      </c>
    </row>
    <row r="57" customFormat="false" ht="18.7" hidden="false" customHeight="true" outlineLevel="0" collapsed="false">
      <c r="A57" s="5" t="str">
        <f aca="false">HYPERLINK("https://mncourtfraud.com/file/27-CR-21-17393.pdf","27-CR-21-17393.pdf")</f>
        <v>27-CR-21-17393.pdf</v>
      </c>
      <c r="B57" s="2" t="s">
        <v>46</v>
      </c>
      <c r="C57" s="2" t="n">
        <v>180907</v>
      </c>
      <c r="D57" s="2" t="s">
        <v>533</v>
      </c>
      <c r="E57" s="2" t="s">
        <v>534</v>
      </c>
      <c r="F57" s="3" t="s">
        <v>535</v>
      </c>
      <c r="G57" s="5" t="str">
        <f aca="false">HYPERLINK("https://mncourtfraud.com/file/27-CR-21-17393.pdf.ots","27-CR-21-17393.pdf.ots")</f>
        <v>27-CR-21-17393.pdf.ots</v>
      </c>
      <c r="H57" s="3" t="s">
        <v>536</v>
      </c>
      <c r="I57" s="5" t="str">
        <f aca="false">HYPERLINK("https://mncourtfraud.com/file/27-CR-21-17393.pdf.ots.upgraded","27-CR-21-17393.pdf.ots.upgraded")</f>
        <v>27-CR-21-17393.pdf.ots.upgraded</v>
      </c>
      <c r="J57" s="3" t="s">
        <v>537</v>
      </c>
      <c r="K57" s="2" t="s">
        <v>52</v>
      </c>
      <c r="L57" s="3" t="s">
        <v>535</v>
      </c>
      <c r="M57" s="2" t="s">
        <v>46</v>
      </c>
      <c r="N57" s="2" t="n">
        <v>924295</v>
      </c>
      <c r="O57" s="3" t="s">
        <v>386</v>
      </c>
      <c r="P57" s="2" t="s">
        <v>387</v>
      </c>
      <c r="Q57" s="2" t="s">
        <v>388</v>
      </c>
      <c r="R57" s="2" t="s">
        <v>389</v>
      </c>
      <c r="S57" s="5" t="str">
        <f aca="false">HYPERLINK("https://mncourtfraud.com/file/27-CR-21-17393.pdf__time-stamp.json","27-CR-21-17393.pdf__time-stamp.json")</f>
        <v>27-CR-21-17393.pdf__time-stamp.json</v>
      </c>
      <c r="T57" s="2" t="s">
        <v>538</v>
      </c>
      <c r="U57" s="2" t="s">
        <v>58</v>
      </c>
      <c r="V57" s="2" t="s">
        <v>59</v>
      </c>
      <c r="W57" s="2" t="n">
        <v>1000000</v>
      </c>
      <c r="X57" s="3" t="s">
        <v>535</v>
      </c>
      <c r="Y57" s="2" t="s">
        <v>46</v>
      </c>
      <c r="Z57" s="2" t="s">
        <v>60</v>
      </c>
      <c r="AA57" s="2" t="s">
        <v>46</v>
      </c>
      <c r="AB57" s="2" t="s">
        <v>46</v>
      </c>
      <c r="AC57" s="2" t="s">
        <v>46</v>
      </c>
      <c r="AD57" s="2" t="s">
        <v>46</v>
      </c>
      <c r="AE57" s="2" t="s">
        <v>46</v>
      </c>
      <c r="AF57" s="2" t="s">
        <v>46</v>
      </c>
      <c r="AG57" s="5" t="str">
        <f aca="false">HYPERLINK("https://mncourtfraud.com/file/27-CR-21-17393.pdf.ots__time-stamp.json","27-CR-21-17393.pdf.ots__time-stamp.json")</f>
        <v>27-CR-21-17393.pdf.ots__time-stamp.json</v>
      </c>
      <c r="AH57" s="2" t="s">
        <v>539</v>
      </c>
      <c r="AI57" s="2" t="s">
        <v>62</v>
      </c>
      <c r="AJ57" s="2" t="s">
        <v>63</v>
      </c>
      <c r="AK57" s="2" t="n">
        <v>1000000</v>
      </c>
      <c r="AL57" s="3" t="s">
        <v>536</v>
      </c>
      <c r="AM57" s="2" t="s">
        <v>46</v>
      </c>
      <c r="AN57" s="3" t="s">
        <v>60</v>
      </c>
      <c r="AO57" s="2" t="s">
        <v>46</v>
      </c>
      <c r="AP57" s="2" t="s">
        <v>46</v>
      </c>
      <c r="AQ57" s="2" t="s">
        <v>46</v>
      </c>
      <c r="AR57" s="2" t="s">
        <v>46</v>
      </c>
      <c r="AS57" s="2" t="s">
        <v>46</v>
      </c>
      <c r="AT57" s="2" t="s">
        <v>46</v>
      </c>
    </row>
    <row r="58" customFormat="false" ht="18.7" hidden="false" customHeight="true" outlineLevel="0" collapsed="false">
      <c r="A58" s="5" t="str">
        <f aca="false">HYPERLINK("https://mncourtfraud.com/file/27-CR-21-18143.pdf","27-CR-21-18143.pdf")</f>
        <v>27-CR-21-18143.pdf</v>
      </c>
      <c r="B58" s="2" t="s">
        <v>46</v>
      </c>
      <c r="C58" s="2" t="n">
        <v>171888</v>
      </c>
      <c r="D58" s="2" t="s">
        <v>540</v>
      </c>
      <c r="E58" s="2" t="s">
        <v>541</v>
      </c>
      <c r="F58" s="3" t="s">
        <v>542</v>
      </c>
      <c r="G58" s="5" t="str">
        <f aca="false">HYPERLINK("https://mncourtfraud.com/file/27-CR-21-18143.pdf.ots","27-CR-21-18143.pdf.ots")</f>
        <v>27-CR-21-18143.pdf.ots</v>
      </c>
      <c r="H58" s="3" t="s">
        <v>543</v>
      </c>
      <c r="I58" s="5" t="str">
        <f aca="false">HYPERLINK("https://mncourtfraud.com/file/27-CR-21-18143.pdf.ots.upgraded","27-CR-21-18143.pdf.ots.upgraded")</f>
        <v>27-CR-21-18143.pdf.ots.upgraded</v>
      </c>
      <c r="J58" s="3" t="s">
        <v>544</v>
      </c>
      <c r="K58" s="2" t="s">
        <v>52</v>
      </c>
      <c r="L58" s="3" t="s">
        <v>542</v>
      </c>
      <c r="M58" s="2" t="s">
        <v>46</v>
      </c>
      <c r="N58" s="2" t="n">
        <v>924446</v>
      </c>
      <c r="O58" s="3" t="s">
        <v>265</v>
      </c>
      <c r="P58" s="2" t="s">
        <v>266</v>
      </c>
      <c r="Q58" s="2" t="s">
        <v>70</v>
      </c>
      <c r="R58" s="2" t="s">
        <v>267</v>
      </c>
      <c r="S58" s="5" t="str">
        <f aca="false">HYPERLINK("https://mncourtfraud.com/file/27-CR-21-18143.pdf__time-stamp.json","27-CR-21-18143.pdf__time-stamp.json")</f>
        <v>27-CR-21-18143.pdf__time-stamp.json</v>
      </c>
      <c r="T58" s="2" t="s">
        <v>545</v>
      </c>
      <c r="U58" s="2" t="s">
        <v>182</v>
      </c>
      <c r="V58" s="2" t="s">
        <v>183</v>
      </c>
      <c r="W58" s="2" t="n">
        <v>1000000</v>
      </c>
      <c r="X58" s="3" t="s">
        <v>542</v>
      </c>
      <c r="Y58" s="2" t="s">
        <v>46</v>
      </c>
      <c r="Z58" s="2" t="s">
        <v>60</v>
      </c>
      <c r="AA58" s="2" t="s">
        <v>46</v>
      </c>
      <c r="AB58" s="2" t="s">
        <v>46</v>
      </c>
      <c r="AC58" s="2" t="s">
        <v>46</v>
      </c>
      <c r="AD58" s="2" t="s">
        <v>46</v>
      </c>
      <c r="AE58" s="2" t="s">
        <v>46</v>
      </c>
      <c r="AF58" s="2" t="s">
        <v>46</v>
      </c>
      <c r="AG58" s="5" t="str">
        <f aca="false">HYPERLINK("https://mncourtfraud.com/file/27-CR-21-18143.pdf.ots__time-stamp.json","27-CR-21-18143.pdf.ots__time-stamp.json")</f>
        <v>27-CR-21-18143.pdf.ots__time-stamp.json</v>
      </c>
      <c r="AH58" s="2" t="s">
        <v>546</v>
      </c>
      <c r="AI58" s="2" t="s">
        <v>182</v>
      </c>
      <c r="AJ58" s="2" t="s">
        <v>183</v>
      </c>
      <c r="AK58" s="2" t="n">
        <v>1000000</v>
      </c>
      <c r="AL58" s="3" t="s">
        <v>543</v>
      </c>
      <c r="AM58" s="2" t="s">
        <v>46</v>
      </c>
      <c r="AN58" s="3" t="s">
        <v>60</v>
      </c>
      <c r="AO58" s="2" t="s">
        <v>46</v>
      </c>
      <c r="AP58" s="2" t="s">
        <v>46</v>
      </c>
      <c r="AQ58" s="2" t="s">
        <v>46</v>
      </c>
      <c r="AR58" s="2" t="s">
        <v>46</v>
      </c>
      <c r="AS58" s="2" t="s">
        <v>46</v>
      </c>
      <c r="AT58" s="2" t="s">
        <v>46</v>
      </c>
    </row>
    <row r="59" customFormat="false" ht="18.7" hidden="false" customHeight="true" outlineLevel="0" collapsed="false">
      <c r="A59" s="5" t="str">
        <f aca="false">HYPERLINK("https://mncourtfraud.com/file/27-CR-21-18253.pdf","27-CR-21-18253.pdf")</f>
        <v>27-CR-21-18253.pdf</v>
      </c>
      <c r="B59" s="2" t="s">
        <v>46</v>
      </c>
      <c r="C59" s="2" t="n">
        <v>196527</v>
      </c>
      <c r="D59" s="2" t="s">
        <v>547</v>
      </c>
      <c r="E59" s="2" t="s">
        <v>548</v>
      </c>
      <c r="F59" s="3" t="s">
        <v>549</v>
      </c>
      <c r="G59" s="5" t="str">
        <f aca="false">HYPERLINK("https://mncourtfraud.com/file/27-CR-21-18253.pdf.ots","27-CR-21-18253.pdf.ots")</f>
        <v>27-CR-21-18253.pdf.ots</v>
      </c>
      <c r="H59" s="3" t="s">
        <v>550</v>
      </c>
      <c r="I59" s="5" t="str">
        <f aca="false">HYPERLINK("https://mncourtfraud.com/file/27-CR-21-18253.pdf.ots.upgraded","27-CR-21-18253.pdf.ots.upgraded")</f>
        <v>27-CR-21-18253.pdf.ots.upgraded</v>
      </c>
      <c r="J59" s="3" t="s">
        <v>551</v>
      </c>
      <c r="K59" s="2" t="s">
        <v>52</v>
      </c>
      <c r="L59" s="3" t="s">
        <v>549</v>
      </c>
      <c r="M59" s="2" t="s">
        <v>46</v>
      </c>
      <c r="N59" s="2" t="n">
        <v>924446</v>
      </c>
      <c r="O59" s="3" t="s">
        <v>265</v>
      </c>
      <c r="P59" s="2" t="s">
        <v>266</v>
      </c>
      <c r="Q59" s="2" t="s">
        <v>70</v>
      </c>
      <c r="R59" s="2" t="s">
        <v>267</v>
      </c>
      <c r="S59" s="5" t="str">
        <f aca="false">HYPERLINK("https://mncourtfraud.com/file/27-CR-21-18253.pdf__time-stamp.json","27-CR-21-18253.pdf__time-stamp.json")</f>
        <v>27-CR-21-18253.pdf__time-stamp.json</v>
      </c>
      <c r="T59" s="2" t="s">
        <v>552</v>
      </c>
      <c r="U59" s="2" t="s">
        <v>231</v>
      </c>
      <c r="V59" s="2" t="s">
        <v>232</v>
      </c>
      <c r="W59" s="2" t="n">
        <v>1000000</v>
      </c>
      <c r="X59" s="3" t="s">
        <v>549</v>
      </c>
      <c r="Y59" s="2" t="s">
        <v>46</v>
      </c>
      <c r="Z59" s="2" t="s">
        <v>60</v>
      </c>
      <c r="AA59" s="2" t="s">
        <v>46</v>
      </c>
      <c r="AB59" s="2" t="s">
        <v>46</v>
      </c>
      <c r="AC59" s="2" t="s">
        <v>46</v>
      </c>
      <c r="AD59" s="2" t="s">
        <v>46</v>
      </c>
      <c r="AE59" s="2" t="s">
        <v>46</v>
      </c>
      <c r="AF59" s="2" t="s">
        <v>46</v>
      </c>
      <c r="AG59" s="5" t="str">
        <f aca="false">HYPERLINK("https://mncourtfraud.com/file/27-CR-21-18253.pdf.ots__time-stamp.json","27-CR-21-18253.pdf.ots__time-stamp.json")</f>
        <v>27-CR-21-18253.pdf.ots__time-stamp.json</v>
      </c>
      <c r="AH59" s="2" t="s">
        <v>553</v>
      </c>
      <c r="AI59" s="2" t="s">
        <v>192</v>
      </c>
      <c r="AJ59" s="2" t="s">
        <v>193</v>
      </c>
      <c r="AK59" s="2" t="n">
        <v>1000000</v>
      </c>
      <c r="AL59" s="3" t="s">
        <v>550</v>
      </c>
      <c r="AM59" s="2" t="s">
        <v>46</v>
      </c>
      <c r="AN59" s="3" t="s">
        <v>60</v>
      </c>
      <c r="AO59" s="2" t="s">
        <v>46</v>
      </c>
      <c r="AP59" s="2" t="s">
        <v>46</v>
      </c>
      <c r="AQ59" s="2" t="s">
        <v>46</v>
      </c>
      <c r="AR59" s="2" t="s">
        <v>46</v>
      </c>
      <c r="AS59" s="2" t="s">
        <v>46</v>
      </c>
      <c r="AT59" s="2" t="s">
        <v>46</v>
      </c>
    </row>
    <row r="60" customFormat="false" ht="18.7" hidden="false" customHeight="true" outlineLevel="0" collapsed="false">
      <c r="A60" s="5" t="str">
        <f aca="false">HYPERLINK("https://mncourtfraud.com/file/27-CR-21-19818.pdf","27-CR-21-19818.pdf")</f>
        <v>27-CR-21-19818.pdf</v>
      </c>
      <c r="B60" s="2" t="s">
        <v>46</v>
      </c>
      <c r="C60" s="2" t="n">
        <v>215291</v>
      </c>
      <c r="D60" s="2" t="s">
        <v>554</v>
      </c>
      <c r="E60" s="2" t="s">
        <v>555</v>
      </c>
      <c r="F60" s="3" t="s">
        <v>556</v>
      </c>
      <c r="G60" s="5" t="str">
        <f aca="false">HYPERLINK("https://mncourtfraud.com/file/27-CR-21-19818.pdf.ots","27-CR-21-19818.pdf.ots")</f>
        <v>27-CR-21-19818.pdf.ots</v>
      </c>
      <c r="H60" s="3" t="s">
        <v>557</v>
      </c>
      <c r="I60" s="5" t="str">
        <f aca="false">HYPERLINK("https://mncourtfraud.com/file/27-CR-21-19818.pdf.ots.upgraded","27-CR-21-19818.pdf.ots.upgraded")</f>
        <v>27-CR-21-19818.pdf.ots.upgraded</v>
      </c>
      <c r="J60" s="3" t="s">
        <v>558</v>
      </c>
      <c r="K60" s="2" t="s">
        <v>52</v>
      </c>
      <c r="L60" s="3" t="s">
        <v>556</v>
      </c>
      <c r="M60" s="2" t="s">
        <v>46</v>
      </c>
      <c r="N60" s="2" t="n">
        <v>924446</v>
      </c>
      <c r="O60" s="3" t="s">
        <v>265</v>
      </c>
      <c r="P60" s="2" t="s">
        <v>266</v>
      </c>
      <c r="Q60" s="2" t="s">
        <v>70</v>
      </c>
      <c r="R60" s="2" t="s">
        <v>267</v>
      </c>
      <c r="S60" s="5" t="str">
        <f aca="false">HYPERLINK("https://mncourtfraud.com/file/27-CR-21-19818.pdf__time-stamp.json","27-CR-21-19818.pdf__time-stamp.json")</f>
        <v>27-CR-21-19818.pdf__time-stamp.json</v>
      </c>
      <c r="T60" s="2" t="s">
        <v>559</v>
      </c>
      <c r="U60" s="2" t="s">
        <v>173</v>
      </c>
      <c r="V60" s="2" t="s">
        <v>174</v>
      </c>
      <c r="W60" s="2" t="n">
        <v>1000000</v>
      </c>
      <c r="X60" s="3" t="s">
        <v>556</v>
      </c>
      <c r="Y60" s="2" t="s">
        <v>46</v>
      </c>
      <c r="Z60" s="2" t="s">
        <v>60</v>
      </c>
      <c r="AA60" s="2" t="s">
        <v>46</v>
      </c>
      <c r="AB60" s="2" t="s">
        <v>46</v>
      </c>
      <c r="AC60" s="2" t="s">
        <v>46</v>
      </c>
      <c r="AD60" s="2" t="s">
        <v>46</v>
      </c>
      <c r="AE60" s="2" t="s">
        <v>46</v>
      </c>
      <c r="AF60" s="2" t="s">
        <v>46</v>
      </c>
      <c r="AG60" s="5" t="str">
        <f aca="false">HYPERLINK("https://mncourtfraud.com/file/27-CR-21-19818.pdf.ots__time-stamp.json","27-CR-21-19818.pdf.ots__time-stamp.json")</f>
        <v>27-CR-21-19818.pdf.ots__time-stamp.json</v>
      </c>
      <c r="AH60" s="2" t="s">
        <v>560</v>
      </c>
      <c r="AI60" s="2" t="s">
        <v>400</v>
      </c>
      <c r="AJ60" s="2" t="s">
        <v>401</v>
      </c>
      <c r="AK60" s="2" t="n">
        <v>1000000</v>
      </c>
      <c r="AL60" s="3" t="s">
        <v>557</v>
      </c>
      <c r="AM60" s="2" t="s">
        <v>46</v>
      </c>
      <c r="AN60" s="3" t="s">
        <v>60</v>
      </c>
      <c r="AO60" s="2" t="s">
        <v>46</v>
      </c>
      <c r="AP60" s="2" t="s">
        <v>46</v>
      </c>
      <c r="AQ60" s="2" t="s">
        <v>46</v>
      </c>
      <c r="AR60" s="2" t="s">
        <v>46</v>
      </c>
      <c r="AS60" s="2" t="s">
        <v>46</v>
      </c>
      <c r="AT60" s="2" t="s">
        <v>46</v>
      </c>
    </row>
    <row r="61" customFormat="false" ht="18.7" hidden="false" customHeight="true" outlineLevel="0" collapsed="false">
      <c r="A61" s="5" t="str">
        <f aca="false">HYPERLINK("https://mncourtfraud.com/file/27-CR-21-19825.pdf","27-CR-21-19825.pdf")</f>
        <v>27-CR-21-19825.pdf</v>
      </c>
      <c r="B61" s="2" t="s">
        <v>46</v>
      </c>
      <c r="C61" s="2" t="n">
        <v>189432</v>
      </c>
      <c r="D61" s="2" t="s">
        <v>561</v>
      </c>
      <c r="E61" s="2" t="s">
        <v>562</v>
      </c>
      <c r="F61" s="3" t="s">
        <v>563</v>
      </c>
      <c r="G61" s="5" t="str">
        <f aca="false">HYPERLINK("https://mncourtfraud.com/file/27-CR-21-19825.pdf.ots","27-CR-21-19825.pdf.ots")</f>
        <v>27-CR-21-19825.pdf.ots</v>
      </c>
      <c r="H61" s="3" t="s">
        <v>564</v>
      </c>
      <c r="I61" s="5" t="str">
        <f aca="false">HYPERLINK("https://mncourtfraud.com/file/27-CR-21-19825.pdf.ots.upgraded","27-CR-21-19825.pdf.ots.upgraded")</f>
        <v>27-CR-21-19825.pdf.ots.upgraded</v>
      </c>
      <c r="J61" s="3" t="s">
        <v>565</v>
      </c>
      <c r="K61" s="2" t="s">
        <v>52</v>
      </c>
      <c r="L61" s="3" t="s">
        <v>563</v>
      </c>
      <c r="M61" s="2" t="s">
        <v>46</v>
      </c>
      <c r="N61" s="2" t="n">
        <v>924451</v>
      </c>
      <c r="O61" s="3" t="s">
        <v>69</v>
      </c>
      <c r="P61" s="2" t="s">
        <v>70</v>
      </c>
      <c r="Q61" s="2" t="s">
        <v>71</v>
      </c>
      <c r="R61" s="2" t="s">
        <v>72</v>
      </c>
      <c r="S61" s="5" t="str">
        <f aca="false">HYPERLINK("https://mncourtfraud.com/file/27-CR-21-19825.pdf__time-stamp.json","27-CR-21-19825.pdf__time-stamp.json")</f>
        <v>27-CR-21-19825.pdf__time-stamp.json</v>
      </c>
      <c r="T61" s="2" t="s">
        <v>566</v>
      </c>
      <c r="U61" s="2" t="s">
        <v>207</v>
      </c>
      <c r="V61" s="2" t="s">
        <v>208</v>
      </c>
      <c r="W61" s="2" t="n">
        <v>1000000</v>
      </c>
      <c r="X61" s="3" t="s">
        <v>563</v>
      </c>
      <c r="Y61" s="2" t="s">
        <v>46</v>
      </c>
      <c r="Z61" s="2" t="s">
        <v>60</v>
      </c>
      <c r="AA61" s="2" t="s">
        <v>46</v>
      </c>
      <c r="AB61" s="2" t="s">
        <v>46</v>
      </c>
      <c r="AC61" s="2" t="s">
        <v>46</v>
      </c>
      <c r="AD61" s="2" t="s">
        <v>46</v>
      </c>
      <c r="AE61" s="2" t="s">
        <v>46</v>
      </c>
      <c r="AF61" s="2" t="s">
        <v>46</v>
      </c>
      <c r="AG61" s="5" t="str">
        <f aca="false">HYPERLINK("https://mncourtfraud.com/file/27-CR-21-19825.pdf.ots__time-stamp.json","27-CR-21-19825.pdf.ots__time-stamp.json")</f>
        <v>27-CR-21-19825.pdf.ots__time-stamp.json</v>
      </c>
      <c r="AH61" s="2" t="s">
        <v>567</v>
      </c>
      <c r="AI61" s="2" t="s">
        <v>182</v>
      </c>
      <c r="AJ61" s="2" t="s">
        <v>183</v>
      </c>
      <c r="AK61" s="2" t="n">
        <v>1000000</v>
      </c>
      <c r="AL61" s="3" t="s">
        <v>564</v>
      </c>
      <c r="AM61" s="2" t="s">
        <v>46</v>
      </c>
      <c r="AN61" s="3" t="s">
        <v>60</v>
      </c>
      <c r="AO61" s="2" t="s">
        <v>46</v>
      </c>
      <c r="AP61" s="2" t="s">
        <v>46</v>
      </c>
      <c r="AQ61" s="2" t="s">
        <v>46</v>
      </c>
      <c r="AR61" s="2" t="s">
        <v>46</v>
      </c>
      <c r="AS61" s="2" t="s">
        <v>46</v>
      </c>
      <c r="AT61" s="2" t="s">
        <v>46</v>
      </c>
    </row>
    <row r="62" customFormat="false" ht="18.7" hidden="false" customHeight="true" outlineLevel="0" collapsed="false">
      <c r="A62" s="5" t="str">
        <f aca="false">HYPERLINK("https://mncourtfraud.com/file/27-CR-21-19832.pdf","27-CR-21-19832.pdf")</f>
        <v>27-CR-21-19832.pdf</v>
      </c>
      <c r="B62" s="2" t="s">
        <v>46</v>
      </c>
      <c r="C62" s="2" t="n">
        <v>188298</v>
      </c>
      <c r="D62" s="2" t="s">
        <v>568</v>
      </c>
      <c r="E62" s="2" t="s">
        <v>569</v>
      </c>
      <c r="F62" s="3" t="s">
        <v>570</v>
      </c>
      <c r="G62" s="5" t="str">
        <f aca="false">HYPERLINK("https://mncourtfraud.com/file/27-CR-21-19832.pdf.ots","27-CR-21-19832.pdf.ots")</f>
        <v>27-CR-21-19832.pdf.ots</v>
      </c>
      <c r="H62" s="3" t="s">
        <v>571</v>
      </c>
      <c r="I62" s="5" t="str">
        <f aca="false">HYPERLINK("https://mncourtfraud.com/file/27-CR-21-19832.pdf.ots.upgraded","27-CR-21-19832.pdf.ots.upgraded")</f>
        <v>27-CR-21-19832.pdf.ots.upgraded</v>
      </c>
      <c r="J62" s="3" t="s">
        <v>572</v>
      </c>
      <c r="K62" s="2" t="s">
        <v>52</v>
      </c>
      <c r="L62" s="3" t="s">
        <v>570</v>
      </c>
      <c r="M62" s="2" t="s">
        <v>46</v>
      </c>
      <c r="N62" s="2" t="n">
        <v>924467</v>
      </c>
      <c r="O62" s="3" t="s">
        <v>292</v>
      </c>
      <c r="P62" s="2" t="s">
        <v>293</v>
      </c>
      <c r="Q62" s="2" t="s">
        <v>294</v>
      </c>
      <c r="R62" s="2" t="s">
        <v>295</v>
      </c>
      <c r="S62" s="5" t="str">
        <f aca="false">HYPERLINK("https://mncourtfraud.com/file/27-CR-21-19832.pdf__time-stamp.json","27-CR-21-19832.pdf__time-stamp.json")</f>
        <v>27-CR-21-19832.pdf__time-stamp.json</v>
      </c>
      <c r="T62" s="2" t="s">
        <v>573</v>
      </c>
      <c r="U62" s="2" t="s">
        <v>115</v>
      </c>
      <c r="V62" s="2" t="s">
        <v>116</v>
      </c>
      <c r="W62" s="2" t="n">
        <v>1000000</v>
      </c>
      <c r="X62" s="3" t="s">
        <v>570</v>
      </c>
      <c r="Y62" s="2" t="s">
        <v>46</v>
      </c>
      <c r="Z62" s="2" t="s">
        <v>60</v>
      </c>
      <c r="AA62" s="2" t="s">
        <v>46</v>
      </c>
      <c r="AB62" s="2" t="s">
        <v>46</v>
      </c>
      <c r="AC62" s="2" t="s">
        <v>46</v>
      </c>
      <c r="AD62" s="2" t="s">
        <v>46</v>
      </c>
      <c r="AE62" s="2" t="s">
        <v>46</v>
      </c>
      <c r="AF62" s="2" t="s">
        <v>46</v>
      </c>
      <c r="AG62" s="5" t="str">
        <f aca="false">HYPERLINK("https://mncourtfraud.com/file/27-CR-21-19832.pdf.ots__time-stamp.json","27-CR-21-19832.pdf.ots__time-stamp.json")</f>
        <v>27-CR-21-19832.pdf.ots__time-stamp.json</v>
      </c>
      <c r="AH62" s="2" t="s">
        <v>574</v>
      </c>
      <c r="AI62" s="2" t="s">
        <v>89</v>
      </c>
      <c r="AJ62" s="2" t="s">
        <v>90</v>
      </c>
      <c r="AK62" s="2" t="n">
        <v>1000000</v>
      </c>
      <c r="AL62" s="3" t="s">
        <v>571</v>
      </c>
      <c r="AM62" s="2" t="s">
        <v>46</v>
      </c>
      <c r="AN62" s="3" t="s">
        <v>60</v>
      </c>
      <c r="AO62" s="2" t="s">
        <v>46</v>
      </c>
      <c r="AP62" s="2" t="s">
        <v>46</v>
      </c>
      <c r="AQ62" s="2" t="s">
        <v>46</v>
      </c>
      <c r="AR62" s="2" t="s">
        <v>46</v>
      </c>
      <c r="AS62" s="2" t="s">
        <v>46</v>
      </c>
      <c r="AT62" s="2" t="s">
        <v>46</v>
      </c>
    </row>
    <row r="63" customFormat="false" ht="18.7" hidden="false" customHeight="true" outlineLevel="0" collapsed="false">
      <c r="A63" s="5" t="str">
        <f aca="false">HYPERLINK("https://mncourtfraud.com/file/27-CR-21-20475.pdf","27-CR-21-20475.pdf")</f>
        <v>27-CR-21-20475.pdf</v>
      </c>
      <c r="B63" s="2" t="s">
        <v>46</v>
      </c>
      <c r="C63" s="2" t="n">
        <v>193679</v>
      </c>
      <c r="D63" s="2" t="s">
        <v>575</v>
      </c>
      <c r="E63" s="2" t="s">
        <v>576</v>
      </c>
      <c r="F63" s="3" t="s">
        <v>577</v>
      </c>
      <c r="G63" s="5" t="str">
        <f aca="false">HYPERLINK("https://mncourtfraud.com/file/27-CR-21-20475.pdf.ots","27-CR-21-20475.pdf.ots")</f>
        <v>27-CR-21-20475.pdf.ots</v>
      </c>
      <c r="H63" s="3" t="s">
        <v>578</v>
      </c>
      <c r="I63" s="5" t="str">
        <f aca="false">HYPERLINK("https://mncourtfraud.com/file/27-CR-21-20475.pdf.ots.upgraded","27-CR-21-20475.pdf.ots.upgraded")</f>
        <v>27-CR-21-20475.pdf.ots.upgraded</v>
      </c>
      <c r="J63" s="3" t="s">
        <v>579</v>
      </c>
      <c r="K63" s="2" t="s">
        <v>52</v>
      </c>
      <c r="L63" s="3" t="s">
        <v>577</v>
      </c>
      <c r="M63" s="2" t="s">
        <v>46</v>
      </c>
      <c r="N63" s="2" t="n">
        <v>924446</v>
      </c>
      <c r="O63" s="3" t="s">
        <v>265</v>
      </c>
      <c r="P63" s="2" t="s">
        <v>266</v>
      </c>
      <c r="Q63" s="2" t="s">
        <v>70</v>
      </c>
      <c r="R63" s="2" t="s">
        <v>267</v>
      </c>
      <c r="S63" s="5" t="str">
        <f aca="false">HYPERLINK("https://mncourtfraud.com/file/27-CR-21-20475.pdf__time-stamp.json","27-CR-21-20475.pdf__time-stamp.json")</f>
        <v>27-CR-21-20475.pdf__time-stamp.json</v>
      </c>
      <c r="T63" s="2" t="s">
        <v>580</v>
      </c>
      <c r="U63" s="2" t="s">
        <v>173</v>
      </c>
      <c r="V63" s="2" t="s">
        <v>174</v>
      </c>
      <c r="W63" s="2" t="n">
        <v>1000000</v>
      </c>
      <c r="X63" s="3" t="s">
        <v>577</v>
      </c>
      <c r="Y63" s="2" t="s">
        <v>46</v>
      </c>
      <c r="Z63" s="2" t="s">
        <v>60</v>
      </c>
      <c r="AA63" s="2" t="s">
        <v>46</v>
      </c>
      <c r="AB63" s="2" t="s">
        <v>46</v>
      </c>
      <c r="AC63" s="2" t="s">
        <v>46</v>
      </c>
      <c r="AD63" s="2" t="s">
        <v>46</v>
      </c>
      <c r="AE63" s="2" t="s">
        <v>46</v>
      </c>
      <c r="AF63" s="2" t="s">
        <v>46</v>
      </c>
      <c r="AG63" s="5" t="str">
        <f aca="false">HYPERLINK("https://mncourtfraud.com/file/27-CR-21-20475.pdf.ots__time-stamp.json","27-CR-21-20475.pdf.ots__time-stamp.json")</f>
        <v>27-CR-21-20475.pdf.ots__time-stamp.json</v>
      </c>
      <c r="AH63" s="2" t="s">
        <v>581</v>
      </c>
      <c r="AI63" s="2" t="s">
        <v>400</v>
      </c>
      <c r="AJ63" s="2" t="s">
        <v>401</v>
      </c>
      <c r="AK63" s="2" t="n">
        <v>1000000</v>
      </c>
      <c r="AL63" s="3" t="s">
        <v>578</v>
      </c>
      <c r="AM63" s="2" t="s">
        <v>46</v>
      </c>
      <c r="AN63" s="3" t="s">
        <v>60</v>
      </c>
      <c r="AO63" s="2" t="s">
        <v>46</v>
      </c>
      <c r="AP63" s="2" t="s">
        <v>46</v>
      </c>
      <c r="AQ63" s="2" t="s">
        <v>46</v>
      </c>
      <c r="AR63" s="2" t="s">
        <v>46</v>
      </c>
      <c r="AS63" s="2" t="s">
        <v>46</v>
      </c>
      <c r="AT63" s="2" t="s">
        <v>46</v>
      </c>
    </row>
    <row r="64" customFormat="false" ht="18.7" hidden="false" customHeight="true" outlineLevel="0" collapsed="false">
      <c r="A64" s="5" t="str">
        <f aca="false">HYPERLINK("https://mncourtfraud.com/file/27-CR-21-20798.pdf","27-CR-21-20798.pdf")</f>
        <v>27-CR-21-20798.pdf</v>
      </c>
      <c r="B64" s="2" t="s">
        <v>46</v>
      </c>
      <c r="C64" s="2" t="n">
        <v>209559</v>
      </c>
      <c r="D64" s="2" t="s">
        <v>582</v>
      </c>
      <c r="E64" s="2" t="s">
        <v>583</v>
      </c>
      <c r="F64" s="3" t="s">
        <v>584</v>
      </c>
      <c r="G64" s="5" t="str">
        <f aca="false">HYPERLINK("https://mncourtfraud.com/file/27-CR-21-20798.pdf.ots","27-CR-21-20798.pdf.ots")</f>
        <v>27-CR-21-20798.pdf.ots</v>
      </c>
      <c r="H64" s="3" t="s">
        <v>585</v>
      </c>
      <c r="I64" s="5" t="str">
        <f aca="false">HYPERLINK("https://mncourtfraud.com/file/27-CR-21-20798.pdf.ots.upgraded","27-CR-21-20798.pdf.ots.upgraded")</f>
        <v>27-CR-21-20798.pdf.ots.upgraded</v>
      </c>
      <c r="J64" s="3" t="s">
        <v>586</v>
      </c>
      <c r="K64" s="2" t="s">
        <v>52</v>
      </c>
      <c r="L64" s="3" t="s">
        <v>584</v>
      </c>
      <c r="M64" s="2" t="s">
        <v>46</v>
      </c>
      <c r="N64" s="2" t="n">
        <v>924467</v>
      </c>
      <c r="O64" s="3" t="s">
        <v>292</v>
      </c>
      <c r="P64" s="2" t="s">
        <v>293</v>
      </c>
      <c r="Q64" s="2" t="s">
        <v>294</v>
      </c>
      <c r="R64" s="2" t="s">
        <v>295</v>
      </c>
      <c r="S64" s="5" t="str">
        <f aca="false">HYPERLINK("https://mncourtfraud.com/file/27-CR-21-20798.pdf__time-stamp.json","27-CR-21-20798.pdf__time-stamp.json")</f>
        <v>27-CR-21-20798.pdf__time-stamp.json</v>
      </c>
      <c r="T64" s="2" t="s">
        <v>587</v>
      </c>
      <c r="U64" s="2" t="s">
        <v>74</v>
      </c>
      <c r="V64" s="2" t="s">
        <v>75</v>
      </c>
      <c r="W64" s="2" t="n">
        <v>1000000</v>
      </c>
      <c r="X64" s="3" t="s">
        <v>584</v>
      </c>
      <c r="Y64" s="2" t="s">
        <v>46</v>
      </c>
      <c r="Z64" s="2" t="s">
        <v>60</v>
      </c>
      <c r="AA64" s="2" t="s">
        <v>46</v>
      </c>
      <c r="AB64" s="2" t="s">
        <v>46</v>
      </c>
      <c r="AC64" s="2" t="s">
        <v>46</v>
      </c>
      <c r="AD64" s="2" t="s">
        <v>46</v>
      </c>
      <c r="AE64" s="2" t="s">
        <v>46</v>
      </c>
      <c r="AF64" s="2" t="s">
        <v>46</v>
      </c>
      <c r="AG64" s="5" t="str">
        <f aca="false">HYPERLINK("https://mncourtfraud.com/file/27-CR-21-20798.pdf.ots__time-stamp.json","27-CR-21-20798.pdf.ots__time-stamp.json")</f>
        <v>27-CR-21-20798.pdf.ots__time-stamp.json</v>
      </c>
      <c r="AH64" s="2" t="s">
        <v>588</v>
      </c>
      <c r="AI64" s="2" t="s">
        <v>142</v>
      </c>
      <c r="AJ64" s="2" t="s">
        <v>143</v>
      </c>
      <c r="AK64" s="2" t="n">
        <v>1000000</v>
      </c>
      <c r="AL64" s="3" t="s">
        <v>585</v>
      </c>
      <c r="AM64" s="2" t="s">
        <v>46</v>
      </c>
      <c r="AN64" s="3" t="s">
        <v>60</v>
      </c>
      <c r="AO64" s="2" t="s">
        <v>46</v>
      </c>
      <c r="AP64" s="2" t="s">
        <v>46</v>
      </c>
      <c r="AQ64" s="2" t="s">
        <v>46</v>
      </c>
      <c r="AR64" s="2" t="s">
        <v>46</v>
      </c>
      <c r="AS64" s="2" t="s">
        <v>46</v>
      </c>
      <c r="AT64" s="2" t="s">
        <v>46</v>
      </c>
    </row>
    <row r="65" customFormat="false" ht="18.7" hidden="false" customHeight="true" outlineLevel="0" collapsed="false">
      <c r="A65" s="5" t="str">
        <f aca="false">HYPERLINK("https://mncourtfraud.com/file/27-CR-21-21384.pdf","27-CR-21-21384.pdf")</f>
        <v>27-CR-21-21384.pdf</v>
      </c>
      <c r="B65" s="2" t="s">
        <v>46</v>
      </c>
      <c r="C65" s="2" t="n">
        <v>207473</v>
      </c>
      <c r="D65" s="2" t="s">
        <v>589</v>
      </c>
      <c r="E65" s="2" t="s">
        <v>590</v>
      </c>
      <c r="F65" s="3" t="s">
        <v>591</v>
      </c>
      <c r="G65" s="5" t="str">
        <f aca="false">HYPERLINK("https://mncourtfraud.com/file/27-CR-21-21384.pdf.ots","27-CR-21-21384.pdf.ots")</f>
        <v>27-CR-21-21384.pdf.ots</v>
      </c>
      <c r="H65" s="3" t="s">
        <v>592</v>
      </c>
      <c r="I65" s="5" t="str">
        <f aca="false">HYPERLINK("https://mncourtfraud.com/file/27-CR-21-21384.pdf.ots.upgraded","27-CR-21-21384.pdf.ots.upgraded")</f>
        <v>27-CR-21-21384.pdf.ots.upgraded</v>
      </c>
      <c r="J65" s="3" t="s">
        <v>593</v>
      </c>
      <c r="K65" s="2" t="s">
        <v>52</v>
      </c>
      <c r="L65" s="3" t="s">
        <v>591</v>
      </c>
      <c r="M65" s="2" t="s">
        <v>46</v>
      </c>
      <c r="N65" s="2" t="n">
        <v>924275</v>
      </c>
      <c r="O65" s="3" t="s">
        <v>277</v>
      </c>
      <c r="P65" s="2" t="s">
        <v>278</v>
      </c>
      <c r="Q65" s="2" t="s">
        <v>279</v>
      </c>
      <c r="R65" s="2" t="s">
        <v>280</v>
      </c>
      <c r="S65" s="5" t="str">
        <f aca="false">HYPERLINK("https://mncourtfraud.com/file/27-CR-21-21384.pdf__time-stamp.json","27-CR-21-21384.pdf__time-stamp.json")</f>
        <v>27-CR-21-21384.pdf__time-stamp.json</v>
      </c>
      <c r="T65" s="2" t="s">
        <v>594</v>
      </c>
      <c r="U65" s="2" t="s">
        <v>595</v>
      </c>
      <c r="V65" s="2" t="s">
        <v>596</v>
      </c>
      <c r="W65" s="2" t="n">
        <v>1000000</v>
      </c>
      <c r="X65" s="3" t="s">
        <v>591</v>
      </c>
      <c r="Y65" s="2" t="s">
        <v>46</v>
      </c>
      <c r="Z65" s="2" t="s">
        <v>60</v>
      </c>
      <c r="AA65" s="2" t="s">
        <v>46</v>
      </c>
      <c r="AB65" s="2" t="s">
        <v>46</v>
      </c>
      <c r="AC65" s="2" t="s">
        <v>46</v>
      </c>
      <c r="AD65" s="2" t="s">
        <v>46</v>
      </c>
      <c r="AE65" s="2" t="s">
        <v>46</v>
      </c>
      <c r="AF65" s="2" t="s">
        <v>46</v>
      </c>
      <c r="AG65" s="5" t="str">
        <f aca="false">HYPERLINK("https://mncourtfraud.com/file/27-CR-21-21384.pdf.ots__time-stamp.json","27-CR-21-21384.pdf.ots__time-stamp.json")</f>
        <v>27-CR-21-21384.pdf.ots__time-stamp.json</v>
      </c>
      <c r="AH65" s="2" t="s">
        <v>597</v>
      </c>
      <c r="AI65" s="2" t="s">
        <v>285</v>
      </c>
      <c r="AJ65" s="2" t="s">
        <v>286</v>
      </c>
      <c r="AK65" s="2" t="n">
        <v>1000000</v>
      </c>
      <c r="AL65" s="3" t="s">
        <v>592</v>
      </c>
      <c r="AM65" s="2" t="s">
        <v>46</v>
      </c>
      <c r="AN65" s="3" t="s">
        <v>60</v>
      </c>
      <c r="AO65" s="2" t="s">
        <v>46</v>
      </c>
      <c r="AP65" s="2" t="s">
        <v>46</v>
      </c>
      <c r="AQ65" s="2" t="s">
        <v>46</v>
      </c>
      <c r="AR65" s="2" t="s">
        <v>46</v>
      </c>
      <c r="AS65" s="2" t="s">
        <v>46</v>
      </c>
      <c r="AT65" s="2" t="s">
        <v>46</v>
      </c>
    </row>
    <row r="66" customFormat="false" ht="18.7" hidden="false" customHeight="true" outlineLevel="0" collapsed="false">
      <c r="A66" s="5" t="str">
        <f aca="false">HYPERLINK("https://mncourtfraud.com/file/27-CR-21-21605.pdf","27-CR-21-21605.pdf")</f>
        <v>27-CR-21-21605.pdf</v>
      </c>
      <c r="B66" s="2" t="s">
        <v>46</v>
      </c>
      <c r="C66" s="2" t="n">
        <v>195547</v>
      </c>
      <c r="D66" s="2" t="s">
        <v>598</v>
      </c>
      <c r="E66" s="2" t="s">
        <v>599</v>
      </c>
      <c r="F66" s="3" t="s">
        <v>600</v>
      </c>
      <c r="G66" s="5" t="str">
        <f aca="false">HYPERLINK("https://mncourtfraud.com/file/27-CR-21-21605.pdf.ots","27-CR-21-21605.pdf.ots")</f>
        <v>27-CR-21-21605.pdf.ots</v>
      </c>
      <c r="H66" s="3" t="s">
        <v>601</v>
      </c>
      <c r="I66" s="5" t="str">
        <f aca="false">HYPERLINK("https://mncourtfraud.com/file/27-CR-21-21605.pdf.ots.upgraded","27-CR-21-21605.pdf.ots.upgraded")</f>
        <v>27-CR-21-21605.pdf.ots.upgraded</v>
      </c>
      <c r="J66" s="3" t="s">
        <v>602</v>
      </c>
      <c r="K66" s="2" t="s">
        <v>52</v>
      </c>
      <c r="L66" s="3" t="s">
        <v>600</v>
      </c>
      <c r="M66" s="2" t="s">
        <v>46</v>
      </c>
      <c r="N66" s="2" t="n">
        <v>924467</v>
      </c>
      <c r="O66" s="3" t="s">
        <v>292</v>
      </c>
      <c r="P66" s="2" t="s">
        <v>293</v>
      </c>
      <c r="Q66" s="2" t="s">
        <v>294</v>
      </c>
      <c r="R66" s="2" t="s">
        <v>295</v>
      </c>
      <c r="S66" s="5" t="str">
        <f aca="false">HYPERLINK("https://mncourtfraud.com/file/27-CR-21-21605.pdf__time-stamp.json","27-CR-21-21605.pdf__time-stamp.json")</f>
        <v>27-CR-21-21605.pdf__time-stamp.json</v>
      </c>
      <c r="T66" s="2" t="s">
        <v>603</v>
      </c>
      <c r="U66" s="2" t="s">
        <v>150</v>
      </c>
      <c r="V66" s="2" t="s">
        <v>151</v>
      </c>
      <c r="W66" s="2" t="n">
        <v>1000000</v>
      </c>
      <c r="X66" s="3" t="s">
        <v>600</v>
      </c>
      <c r="Y66" s="2" t="s">
        <v>46</v>
      </c>
      <c r="Z66" s="2" t="s">
        <v>60</v>
      </c>
      <c r="AA66" s="2" t="s">
        <v>46</v>
      </c>
      <c r="AB66" s="2" t="s">
        <v>46</v>
      </c>
      <c r="AC66" s="2" t="s">
        <v>46</v>
      </c>
      <c r="AD66" s="2" t="s">
        <v>46</v>
      </c>
      <c r="AE66" s="2" t="s">
        <v>46</v>
      </c>
      <c r="AF66" s="2" t="s">
        <v>46</v>
      </c>
      <c r="AG66" s="5" t="str">
        <f aca="false">HYPERLINK("https://mncourtfraud.com/file/27-CR-21-21605.pdf.ots__time-stamp.json","27-CR-21-21605.pdf.ots__time-stamp.json")</f>
        <v>27-CR-21-21605.pdf.ots__time-stamp.json</v>
      </c>
      <c r="AH66" s="2" t="s">
        <v>604</v>
      </c>
      <c r="AI66" s="2" t="s">
        <v>207</v>
      </c>
      <c r="AJ66" s="2" t="s">
        <v>208</v>
      </c>
      <c r="AK66" s="2" t="n">
        <v>1000000</v>
      </c>
      <c r="AL66" s="3" t="s">
        <v>601</v>
      </c>
      <c r="AM66" s="2" t="s">
        <v>46</v>
      </c>
      <c r="AN66" s="3" t="s">
        <v>60</v>
      </c>
      <c r="AO66" s="2" t="s">
        <v>46</v>
      </c>
      <c r="AP66" s="2" t="s">
        <v>46</v>
      </c>
      <c r="AQ66" s="2" t="s">
        <v>46</v>
      </c>
      <c r="AR66" s="2" t="s">
        <v>46</v>
      </c>
      <c r="AS66" s="2" t="s">
        <v>46</v>
      </c>
      <c r="AT66" s="2" t="s">
        <v>46</v>
      </c>
    </row>
    <row r="67" customFormat="false" ht="18.7" hidden="false" customHeight="true" outlineLevel="0" collapsed="false">
      <c r="A67" s="5" t="str">
        <f aca="false">HYPERLINK("https://mncourtfraud.com/file/27-CR-21-21716.pdf","27-CR-21-21716.pdf")</f>
        <v>27-CR-21-21716.pdf</v>
      </c>
      <c r="B67" s="2" t="s">
        <v>46</v>
      </c>
      <c r="C67" s="2" t="n">
        <v>206450</v>
      </c>
      <c r="D67" s="2" t="s">
        <v>605</v>
      </c>
      <c r="E67" s="2" t="s">
        <v>606</v>
      </c>
      <c r="F67" s="3" t="s">
        <v>607</v>
      </c>
      <c r="G67" s="5" t="str">
        <f aca="false">HYPERLINK("https://mncourtfraud.com/file/27-CR-21-21716.pdf.ots","27-CR-21-21716.pdf.ots")</f>
        <v>27-CR-21-21716.pdf.ots</v>
      </c>
      <c r="H67" s="3" t="s">
        <v>608</v>
      </c>
      <c r="I67" s="5" t="str">
        <f aca="false">HYPERLINK("https://mncourtfraud.com/file/27-CR-21-21716.pdf.ots.upgraded","27-CR-21-21716.pdf.ots.upgraded")</f>
        <v>27-CR-21-21716.pdf.ots.upgraded</v>
      </c>
      <c r="J67" s="3" t="s">
        <v>609</v>
      </c>
      <c r="K67" s="2" t="s">
        <v>52</v>
      </c>
      <c r="L67" s="3" t="s">
        <v>607</v>
      </c>
      <c r="M67" s="2" t="s">
        <v>46</v>
      </c>
      <c r="N67" s="2" t="n">
        <v>924446</v>
      </c>
      <c r="O67" s="3" t="s">
        <v>265</v>
      </c>
      <c r="P67" s="2" t="s">
        <v>266</v>
      </c>
      <c r="Q67" s="2" t="s">
        <v>70</v>
      </c>
      <c r="R67" s="2" t="s">
        <v>267</v>
      </c>
      <c r="S67" s="5" t="str">
        <f aca="false">HYPERLINK("https://mncourtfraud.com/file/27-CR-21-21716.pdf__time-stamp.json","27-CR-21-21716.pdf__time-stamp.json")</f>
        <v>27-CR-21-21716.pdf__time-stamp.json</v>
      </c>
      <c r="T67" s="2" t="s">
        <v>610</v>
      </c>
      <c r="U67" s="2" t="s">
        <v>192</v>
      </c>
      <c r="V67" s="2" t="s">
        <v>193</v>
      </c>
      <c r="W67" s="2" t="n">
        <v>1000000</v>
      </c>
      <c r="X67" s="3" t="s">
        <v>607</v>
      </c>
      <c r="Y67" s="2" t="s">
        <v>46</v>
      </c>
      <c r="Z67" s="2" t="s">
        <v>60</v>
      </c>
      <c r="AA67" s="2" t="s">
        <v>46</v>
      </c>
      <c r="AB67" s="2" t="s">
        <v>46</v>
      </c>
      <c r="AC67" s="2" t="s">
        <v>46</v>
      </c>
      <c r="AD67" s="2" t="s">
        <v>46</v>
      </c>
      <c r="AE67" s="2" t="s">
        <v>46</v>
      </c>
      <c r="AF67" s="2" t="s">
        <v>46</v>
      </c>
      <c r="AG67" s="5" t="str">
        <f aca="false">HYPERLINK("https://mncourtfraud.com/file/27-CR-21-21716.pdf.ots__time-stamp.json","27-CR-21-21716.pdf.ots__time-stamp.json")</f>
        <v>27-CR-21-21716.pdf.ots__time-stamp.json</v>
      </c>
      <c r="AH67" s="2" t="s">
        <v>611</v>
      </c>
      <c r="AI67" s="2" t="s">
        <v>92</v>
      </c>
      <c r="AJ67" s="2" t="s">
        <v>93</v>
      </c>
      <c r="AK67" s="2" t="n">
        <v>1000000</v>
      </c>
      <c r="AL67" s="3" t="s">
        <v>608</v>
      </c>
      <c r="AM67" s="2" t="s">
        <v>46</v>
      </c>
      <c r="AN67" s="3" t="s">
        <v>60</v>
      </c>
      <c r="AO67" s="2" t="s">
        <v>46</v>
      </c>
      <c r="AP67" s="2" t="s">
        <v>46</v>
      </c>
      <c r="AQ67" s="2" t="s">
        <v>46</v>
      </c>
      <c r="AR67" s="2" t="s">
        <v>46</v>
      </c>
      <c r="AS67" s="2" t="s">
        <v>46</v>
      </c>
      <c r="AT67" s="2" t="s">
        <v>46</v>
      </c>
    </row>
    <row r="68" customFormat="false" ht="18.7" hidden="false" customHeight="true" outlineLevel="0" collapsed="false">
      <c r="A68" s="5" t="str">
        <f aca="false">HYPERLINK("https://mncourtfraud.com/file/27-CR-21-22210.pdf","27-CR-21-22210.pdf")</f>
        <v>27-CR-21-22210.pdf</v>
      </c>
      <c r="B68" s="2" t="s">
        <v>46</v>
      </c>
      <c r="C68" s="2" t="n">
        <v>188462</v>
      </c>
      <c r="D68" s="2" t="s">
        <v>612</v>
      </c>
      <c r="E68" s="2" t="s">
        <v>613</v>
      </c>
      <c r="F68" s="3" t="s">
        <v>614</v>
      </c>
      <c r="G68" s="5" t="str">
        <f aca="false">HYPERLINK("https://mncourtfraud.com/file/27-CR-21-22210.pdf.ots","27-CR-21-22210.pdf.ots")</f>
        <v>27-CR-21-22210.pdf.ots</v>
      </c>
      <c r="H68" s="3" t="s">
        <v>615</v>
      </c>
      <c r="I68" s="5" t="str">
        <f aca="false">HYPERLINK("https://mncourtfraud.com/file/27-CR-21-22210.pdf.ots.upgraded","27-CR-21-22210.pdf.ots.upgraded")</f>
        <v>27-CR-21-22210.pdf.ots.upgraded</v>
      </c>
      <c r="J68" s="3" t="s">
        <v>616</v>
      </c>
      <c r="K68" s="2" t="s">
        <v>52</v>
      </c>
      <c r="L68" s="3" t="s">
        <v>614</v>
      </c>
      <c r="M68" s="2" t="s">
        <v>46</v>
      </c>
      <c r="N68" s="2" t="n">
        <v>924446</v>
      </c>
      <c r="O68" s="3" t="s">
        <v>265</v>
      </c>
      <c r="P68" s="2" t="s">
        <v>266</v>
      </c>
      <c r="Q68" s="2" t="s">
        <v>70</v>
      </c>
      <c r="R68" s="2" t="s">
        <v>267</v>
      </c>
      <c r="S68" s="5" t="str">
        <f aca="false">HYPERLINK("https://mncourtfraud.com/file/27-CR-21-22210.pdf__time-stamp.json","27-CR-21-22210.pdf__time-stamp.json")</f>
        <v>27-CR-21-22210.pdf__time-stamp.json</v>
      </c>
      <c r="T68" s="2" t="s">
        <v>617</v>
      </c>
      <c r="U68" s="2" t="s">
        <v>173</v>
      </c>
      <c r="V68" s="2" t="s">
        <v>174</v>
      </c>
      <c r="W68" s="2" t="n">
        <v>1000000</v>
      </c>
      <c r="X68" s="3" t="s">
        <v>614</v>
      </c>
      <c r="Y68" s="2" t="s">
        <v>46</v>
      </c>
      <c r="Z68" s="2" t="s">
        <v>60</v>
      </c>
      <c r="AA68" s="2" t="s">
        <v>46</v>
      </c>
      <c r="AB68" s="2" t="s">
        <v>46</v>
      </c>
      <c r="AC68" s="2" t="s">
        <v>46</v>
      </c>
      <c r="AD68" s="2" t="s">
        <v>46</v>
      </c>
      <c r="AE68" s="2" t="s">
        <v>46</v>
      </c>
      <c r="AF68" s="2" t="s">
        <v>46</v>
      </c>
      <c r="AG68" s="5" t="str">
        <f aca="false">HYPERLINK("https://mncourtfraud.com/file/27-CR-21-22210.pdf.ots__time-stamp.json","27-CR-21-22210.pdf.ots__time-stamp.json")</f>
        <v>27-CR-21-22210.pdf.ots__time-stamp.json</v>
      </c>
      <c r="AH68" s="2" t="s">
        <v>618</v>
      </c>
      <c r="AI68" s="2" t="s">
        <v>92</v>
      </c>
      <c r="AJ68" s="2" t="s">
        <v>93</v>
      </c>
      <c r="AK68" s="2" t="n">
        <v>1000000</v>
      </c>
      <c r="AL68" s="3" t="s">
        <v>615</v>
      </c>
      <c r="AM68" s="2" t="s">
        <v>46</v>
      </c>
      <c r="AN68" s="3" t="s">
        <v>60</v>
      </c>
      <c r="AO68" s="2" t="s">
        <v>46</v>
      </c>
      <c r="AP68" s="2" t="s">
        <v>46</v>
      </c>
      <c r="AQ68" s="2" t="s">
        <v>46</v>
      </c>
      <c r="AR68" s="2" t="s">
        <v>46</v>
      </c>
      <c r="AS68" s="2" t="s">
        <v>46</v>
      </c>
      <c r="AT68" s="2" t="s">
        <v>46</v>
      </c>
    </row>
    <row r="69" customFormat="false" ht="18.7" hidden="false" customHeight="true" outlineLevel="0" collapsed="false">
      <c r="A69" s="5" t="str">
        <f aca="false">HYPERLINK("https://mncourtfraud.com/file/27-CR-21-22234.pdf","27-CR-21-22234.pdf")</f>
        <v>27-CR-21-22234.pdf</v>
      </c>
      <c r="B69" s="2" t="s">
        <v>46</v>
      </c>
      <c r="C69" s="2" t="n">
        <v>195519</v>
      </c>
      <c r="D69" s="2" t="s">
        <v>619</v>
      </c>
      <c r="E69" s="2" t="s">
        <v>620</v>
      </c>
      <c r="F69" s="3" t="s">
        <v>621</v>
      </c>
      <c r="G69" s="5" t="str">
        <f aca="false">HYPERLINK("https://mncourtfraud.com/file/27-CR-21-22234.pdf.ots","27-CR-21-22234.pdf.ots")</f>
        <v>27-CR-21-22234.pdf.ots</v>
      </c>
      <c r="H69" s="3" t="s">
        <v>622</v>
      </c>
      <c r="I69" s="5" t="str">
        <f aca="false">HYPERLINK("https://mncourtfraud.com/file/27-CR-21-22234.pdf.ots.upgraded","27-CR-21-22234.pdf.ots.upgraded")</f>
        <v>27-CR-21-22234.pdf.ots.upgraded</v>
      </c>
      <c r="J69" s="3" t="s">
        <v>623</v>
      </c>
      <c r="K69" s="2" t="s">
        <v>52</v>
      </c>
      <c r="L69" s="3" t="s">
        <v>621</v>
      </c>
      <c r="M69" s="2" t="s">
        <v>46</v>
      </c>
      <c r="N69" s="2" t="n">
        <v>924446</v>
      </c>
      <c r="O69" s="3" t="s">
        <v>265</v>
      </c>
      <c r="P69" s="2" t="s">
        <v>266</v>
      </c>
      <c r="Q69" s="2" t="s">
        <v>70</v>
      </c>
      <c r="R69" s="2" t="s">
        <v>267</v>
      </c>
      <c r="S69" s="5" t="str">
        <f aca="false">HYPERLINK("https://mncourtfraud.com/file/27-CR-21-22234.pdf__time-stamp.json","27-CR-21-22234.pdf__time-stamp.json")</f>
        <v>27-CR-21-22234.pdf__time-stamp.json</v>
      </c>
      <c r="T69" s="2" t="s">
        <v>624</v>
      </c>
      <c r="U69" s="2" t="s">
        <v>173</v>
      </c>
      <c r="V69" s="2" t="s">
        <v>174</v>
      </c>
      <c r="W69" s="2" t="n">
        <v>1000000</v>
      </c>
      <c r="X69" s="3" t="s">
        <v>621</v>
      </c>
      <c r="Y69" s="2" t="s">
        <v>46</v>
      </c>
      <c r="Z69" s="2" t="s">
        <v>60</v>
      </c>
      <c r="AA69" s="2" t="s">
        <v>46</v>
      </c>
      <c r="AB69" s="2" t="s">
        <v>46</v>
      </c>
      <c r="AC69" s="2" t="s">
        <v>46</v>
      </c>
      <c r="AD69" s="2" t="s">
        <v>46</v>
      </c>
      <c r="AE69" s="2" t="s">
        <v>46</v>
      </c>
      <c r="AF69" s="2" t="s">
        <v>46</v>
      </c>
      <c r="AG69" s="5" t="str">
        <f aca="false">HYPERLINK("https://mncourtfraud.com/file/27-CR-21-22234.pdf.ots__time-stamp.json","27-CR-21-22234.pdf.ots__time-stamp.json")</f>
        <v>27-CR-21-22234.pdf.ots__time-stamp.json</v>
      </c>
      <c r="AH69" s="2" t="s">
        <v>625</v>
      </c>
      <c r="AI69" s="2" t="s">
        <v>77</v>
      </c>
      <c r="AJ69" s="2" t="s">
        <v>78</v>
      </c>
      <c r="AK69" s="2" t="n">
        <v>1000000</v>
      </c>
      <c r="AL69" s="3" t="s">
        <v>622</v>
      </c>
      <c r="AM69" s="2" t="s">
        <v>46</v>
      </c>
      <c r="AN69" s="3" t="s">
        <v>60</v>
      </c>
      <c r="AO69" s="2" t="s">
        <v>46</v>
      </c>
      <c r="AP69" s="2" t="s">
        <v>46</v>
      </c>
      <c r="AQ69" s="2" t="s">
        <v>46</v>
      </c>
      <c r="AR69" s="2" t="s">
        <v>46</v>
      </c>
      <c r="AS69" s="2" t="s">
        <v>46</v>
      </c>
      <c r="AT69" s="2" t="s">
        <v>46</v>
      </c>
    </row>
    <row r="70" customFormat="false" ht="18.7" hidden="false" customHeight="true" outlineLevel="0" collapsed="false">
      <c r="A70" s="5" t="str">
        <f aca="false">HYPERLINK("https://mncourtfraud.com/file/27-CR-21-22438.pdf","27-CR-21-22438.pdf")</f>
        <v>27-CR-21-22438.pdf</v>
      </c>
      <c r="B70" s="2" t="s">
        <v>46</v>
      </c>
      <c r="C70" s="2" t="n">
        <v>178641</v>
      </c>
      <c r="D70" s="2" t="s">
        <v>626</v>
      </c>
      <c r="E70" s="2" t="s">
        <v>627</v>
      </c>
      <c r="F70" s="3" t="s">
        <v>628</v>
      </c>
      <c r="G70" s="5" t="str">
        <f aca="false">HYPERLINK("https://mncourtfraud.com/file/27-CR-21-22438.pdf.ots","27-CR-21-22438.pdf.ots")</f>
        <v>27-CR-21-22438.pdf.ots</v>
      </c>
      <c r="H70" s="3" t="s">
        <v>629</v>
      </c>
      <c r="I70" s="5" t="str">
        <f aca="false">HYPERLINK("https://mncourtfraud.com/file/27-CR-21-22438.pdf.ots.upgraded","27-CR-21-22438.pdf.ots.upgraded")</f>
        <v>27-CR-21-22438.pdf.ots.upgraded</v>
      </c>
      <c r="J70" s="3" t="s">
        <v>630</v>
      </c>
      <c r="K70" s="2" t="s">
        <v>52</v>
      </c>
      <c r="L70" s="3" t="s">
        <v>628</v>
      </c>
      <c r="M70" s="2" t="s">
        <v>46</v>
      </c>
      <c r="N70" s="2" t="n">
        <v>924451</v>
      </c>
      <c r="O70" s="3" t="s">
        <v>69</v>
      </c>
      <c r="P70" s="2" t="s">
        <v>70</v>
      </c>
      <c r="Q70" s="2" t="s">
        <v>71</v>
      </c>
      <c r="R70" s="2" t="s">
        <v>72</v>
      </c>
      <c r="S70" s="5" t="str">
        <f aca="false">HYPERLINK("https://mncourtfraud.com/file/27-CR-21-22438.pdf__time-stamp.json","27-CR-21-22438.pdf__time-stamp.json")</f>
        <v>27-CR-21-22438.pdf__time-stamp.json</v>
      </c>
      <c r="T70" s="2" t="s">
        <v>631</v>
      </c>
      <c r="U70" s="2" t="s">
        <v>74</v>
      </c>
      <c r="V70" s="2" t="s">
        <v>75</v>
      </c>
      <c r="W70" s="2" t="n">
        <v>1000000</v>
      </c>
      <c r="X70" s="3" t="s">
        <v>628</v>
      </c>
      <c r="Y70" s="2" t="s">
        <v>46</v>
      </c>
      <c r="Z70" s="2" t="s">
        <v>60</v>
      </c>
      <c r="AA70" s="2" t="s">
        <v>46</v>
      </c>
      <c r="AB70" s="2" t="s">
        <v>46</v>
      </c>
      <c r="AC70" s="2" t="s">
        <v>46</v>
      </c>
      <c r="AD70" s="2" t="s">
        <v>46</v>
      </c>
      <c r="AE70" s="2" t="s">
        <v>46</v>
      </c>
      <c r="AF70" s="2" t="s">
        <v>46</v>
      </c>
      <c r="AG70" s="5" t="str">
        <f aca="false">HYPERLINK("https://mncourtfraud.com/file/27-CR-21-22438.pdf.ots__time-stamp.json","27-CR-21-22438.pdf.ots__time-stamp.json")</f>
        <v>27-CR-21-22438.pdf.ots__time-stamp.json</v>
      </c>
      <c r="AH70" s="2" t="s">
        <v>632</v>
      </c>
      <c r="AI70" s="2" t="s">
        <v>231</v>
      </c>
      <c r="AJ70" s="2" t="s">
        <v>232</v>
      </c>
      <c r="AK70" s="2" t="n">
        <v>1000000</v>
      </c>
      <c r="AL70" s="3" t="s">
        <v>629</v>
      </c>
      <c r="AM70" s="2" t="s">
        <v>46</v>
      </c>
      <c r="AN70" s="3" t="s">
        <v>60</v>
      </c>
      <c r="AO70" s="2" t="s">
        <v>46</v>
      </c>
      <c r="AP70" s="2" t="s">
        <v>46</v>
      </c>
      <c r="AQ70" s="2" t="s">
        <v>46</v>
      </c>
      <c r="AR70" s="2" t="s">
        <v>46</v>
      </c>
      <c r="AS70" s="2" t="s">
        <v>46</v>
      </c>
      <c r="AT70" s="2" t="s">
        <v>46</v>
      </c>
    </row>
    <row r="71" customFormat="false" ht="18.7" hidden="false" customHeight="true" outlineLevel="0" collapsed="false">
      <c r="A71" s="5" t="str">
        <f aca="false">HYPERLINK("https://mncourtfraud.com/file/27-CR-21-22532.pdf","27-CR-21-22532.pdf")</f>
        <v>27-CR-21-22532.pdf</v>
      </c>
      <c r="B71" s="2" t="s">
        <v>46</v>
      </c>
      <c r="C71" s="2" t="n">
        <v>188155</v>
      </c>
      <c r="D71" s="2" t="s">
        <v>633</v>
      </c>
      <c r="E71" s="2" t="s">
        <v>634</v>
      </c>
      <c r="F71" s="3" t="s">
        <v>635</v>
      </c>
      <c r="G71" s="5" t="str">
        <f aca="false">HYPERLINK("https://mncourtfraud.com/file/27-CR-21-22532.pdf.ots","27-CR-21-22532.pdf.ots")</f>
        <v>27-CR-21-22532.pdf.ots</v>
      </c>
      <c r="H71" s="3" t="s">
        <v>636</v>
      </c>
      <c r="I71" s="5" t="str">
        <f aca="false">HYPERLINK("https://mncourtfraud.com/file/27-CR-21-22532.pdf.ots.upgraded","27-CR-21-22532.pdf.ots.upgraded")</f>
        <v>27-CR-21-22532.pdf.ots.upgraded</v>
      </c>
      <c r="J71" s="3" t="s">
        <v>637</v>
      </c>
      <c r="K71" s="2" t="s">
        <v>52</v>
      </c>
      <c r="L71" s="3" t="s">
        <v>635</v>
      </c>
      <c r="M71" s="2" t="s">
        <v>46</v>
      </c>
      <c r="N71" s="2" t="n">
        <v>924467</v>
      </c>
      <c r="O71" s="3" t="s">
        <v>292</v>
      </c>
      <c r="P71" s="2" t="s">
        <v>293</v>
      </c>
      <c r="Q71" s="2" t="s">
        <v>294</v>
      </c>
      <c r="R71" s="2" t="s">
        <v>295</v>
      </c>
      <c r="S71" s="5" t="str">
        <f aca="false">HYPERLINK("https://mncourtfraud.com/file/27-CR-21-22532.pdf__time-stamp.json","27-CR-21-22532.pdf__time-stamp.json")</f>
        <v>27-CR-21-22532.pdf__time-stamp.json</v>
      </c>
      <c r="T71" s="2" t="s">
        <v>638</v>
      </c>
      <c r="U71" s="2" t="s">
        <v>74</v>
      </c>
      <c r="V71" s="2" t="s">
        <v>75</v>
      </c>
      <c r="W71" s="2" t="n">
        <v>1000000</v>
      </c>
      <c r="X71" s="3" t="s">
        <v>635</v>
      </c>
      <c r="Y71" s="2" t="s">
        <v>46</v>
      </c>
      <c r="Z71" s="2" t="s">
        <v>60</v>
      </c>
      <c r="AA71" s="2" t="s">
        <v>46</v>
      </c>
      <c r="AB71" s="2" t="s">
        <v>46</v>
      </c>
      <c r="AC71" s="2" t="s">
        <v>46</v>
      </c>
      <c r="AD71" s="2" t="s">
        <v>46</v>
      </c>
      <c r="AE71" s="2" t="s">
        <v>46</v>
      </c>
      <c r="AF71" s="2" t="s">
        <v>46</v>
      </c>
      <c r="AG71" s="5" t="str">
        <f aca="false">HYPERLINK("https://mncourtfraud.com/file/27-CR-21-22532.pdf.ots__time-stamp.json","27-CR-21-22532.pdf.ots__time-stamp.json")</f>
        <v>27-CR-21-22532.pdf.ots__time-stamp.json</v>
      </c>
      <c r="AH71" s="2" t="s">
        <v>639</v>
      </c>
      <c r="AI71" s="2" t="s">
        <v>400</v>
      </c>
      <c r="AJ71" s="2" t="s">
        <v>401</v>
      </c>
      <c r="AK71" s="2" t="n">
        <v>1000000</v>
      </c>
      <c r="AL71" s="3" t="s">
        <v>636</v>
      </c>
      <c r="AM71" s="2" t="s">
        <v>46</v>
      </c>
      <c r="AN71" s="3" t="s">
        <v>60</v>
      </c>
      <c r="AO71" s="2" t="s">
        <v>46</v>
      </c>
      <c r="AP71" s="2" t="s">
        <v>46</v>
      </c>
      <c r="AQ71" s="2" t="s">
        <v>46</v>
      </c>
      <c r="AR71" s="2" t="s">
        <v>46</v>
      </c>
      <c r="AS71" s="2" t="s">
        <v>46</v>
      </c>
      <c r="AT71" s="2" t="s">
        <v>46</v>
      </c>
    </row>
    <row r="72" customFormat="false" ht="18.7" hidden="false" customHeight="true" outlineLevel="0" collapsed="false">
      <c r="A72" s="5" t="str">
        <f aca="false">HYPERLINK("https://mncourtfraud.com/file/27-CR-21-23063.pdf","27-CR-21-23063.pdf")</f>
        <v>27-CR-21-23063.pdf</v>
      </c>
      <c r="B72" s="2" t="s">
        <v>46</v>
      </c>
      <c r="C72" s="2" t="n">
        <v>205711</v>
      </c>
      <c r="D72" s="2" t="s">
        <v>640</v>
      </c>
      <c r="E72" s="2" t="s">
        <v>641</v>
      </c>
      <c r="F72" s="3" t="s">
        <v>642</v>
      </c>
      <c r="G72" s="5" t="str">
        <f aca="false">HYPERLINK("https://mncourtfraud.com/file/27-CR-21-23063.pdf.ots","27-CR-21-23063.pdf.ots")</f>
        <v>27-CR-21-23063.pdf.ots</v>
      </c>
      <c r="H72" s="3" t="s">
        <v>643</v>
      </c>
      <c r="I72" s="5" t="str">
        <f aca="false">HYPERLINK("https://mncourtfraud.com/file/27-CR-21-23063.pdf.ots.upgraded","27-CR-21-23063.pdf.ots.upgraded")</f>
        <v>27-CR-21-23063.pdf.ots.upgraded</v>
      </c>
      <c r="J72" s="3" t="s">
        <v>644</v>
      </c>
      <c r="K72" s="2" t="s">
        <v>52</v>
      </c>
      <c r="L72" s="3" t="s">
        <v>642</v>
      </c>
      <c r="M72" s="2" t="s">
        <v>46</v>
      </c>
      <c r="N72" s="2" t="n">
        <v>924446</v>
      </c>
      <c r="O72" s="3" t="s">
        <v>265</v>
      </c>
      <c r="P72" s="2" t="s">
        <v>266</v>
      </c>
      <c r="Q72" s="2" t="s">
        <v>70</v>
      </c>
      <c r="R72" s="2" t="s">
        <v>267</v>
      </c>
      <c r="S72" s="5" t="str">
        <f aca="false">HYPERLINK("https://mncourtfraud.com/file/27-CR-21-23063.pdf__time-stamp.json","27-CR-21-23063.pdf__time-stamp.json")</f>
        <v>27-CR-21-23063.pdf__time-stamp.json</v>
      </c>
      <c r="T72" s="2" t="s">
        <v>645</v>
      </c>
      <c r="U72" s="2" t="s">
        <v>92</v>
      </c>
      <c r="V72" s="2" t="s">
        <v>93</v>
      </c>
      <c r="W72" s="2" t="n">
        <v>1000000</v>
      </c>
      <c r="X72" s="3" t="s">
        <v>642</v>
      </c>
      <c r="Y72" s="2" t="s">
        <v>46</v>
      </c>
      <c r="Z72" s="2" t="s">
        <v>60</v>
      </c>
      <c r="AA72" s="2" t="s">
        <v>46</v>
      </c>
      <c r="AB72" s="2" t="s">
        <v>46</v>
      </c>
      <c r="AC72" s="2" t="s">
        <v>46</v>
      </c>
      <c r="AD72" s="2" t="s">
        <v>46</v>
      </c>
      <c r="AE72" s="2" t="s">
        <v>46</v>
      </c>
      <c r="AF72" s="2" t="s">
        <v>46</v>
      </c>
      <c r="AG72" s="5" t="str">
        <f aca="false">HYPERLINK("https://mncourtfraud.com/file/27-CR-21-23063.pdf.ots__time-stamp.json","27-CR-21-23063.pdf.ots__time-stamp.json")</f>
        <v>27-CR-21-23063.pdf.ots__time-stamp.json</v>
      </c>
      <c r="AH72" s="2" t="s">
        <v>646</v>
      </c>
      <c r="AI72" s="2" t="s">
        <v>400</v>
      </c>
      <c r="AJ72" s="2" t="s">
        <v>401</v>
      </c>
      <c r="AK72" s="2" t="n">
        <v>1000000</v>
      </c>
      <c r="AL72" s="3" t="s">
        <v>643</v>
      </c>
      <c r="AM72" s="2" t="s">
        <v>46</v>
      </c>
      <c r="AN72" s="3" t="s">
        <v>60</v>
      </c>
      <c r="AO72" s="2" t="s">
        <v>46</v>
      </c>
      <c r="AP72" s="2" t="s">
        <v>46</v>
      </c>
      <c r="AQ72" s="2" t="s">
        <v>46</v>
      </c>
      <c r="AR72" s="2" t="s">
        <v>46</v>
      </c>
      <c r="AS72" s="2" t="s">
        <v>46</v>
      </c>
      <c r="AT72" s="2" t="s">
        <v>46</v>
      </c>
    </row>
    <row r="73" customFormat="false" ht="18.7" hidden="false" customHeight="true" outlineLevel="0" collapsed="false">
      <c r="A73" s="5" t="str">
        <f aca="false">HYPERLINK("https://mncourtfraud.com/file/27-CR-21-2693.pdf","27-CR-21-2693.pdf")</f>
        <v>27-CR-21-2693.pdf</v>
      </c>
      <c r="B73" s="2" t="s">
        <v>46</v>
      </c>
      <c r="C73" s="2" t="n">
        <v>189467</v>
      </c>
      <c r="D73" s="2" t="s">
        <v>647</v>
      </c>
      <c r="E73" s="2" t="s">
        <v>648</v>
      </c>
      <c r="F73" s="3" t="s">
        <v>649</v>
      </c>
      <c r="G73" s="5" t="str">
        <f aca="false">HYPERLINK("https://mncourtfraud.com/file/27-CR-21-2693.pdf.ots","27-CR-21-2693.pdf.ots")</f>
        <v>27-CR-21-2693.pdf.ots</v>
      </c>
      <c r="H73" s="3" t="s">
        <v>650</v>
      </c>
      <c r="I73" s="5" t="str">
        <f aca="false">HYPERLINK("https://mncourtfraud.com/file/27-CR-21-2693.pdf.ots.upgraded","27-CR-21-2693.pdf.ots.upgraded")</f>
        <v>27-CR-21-2693.pdf.ots.upgraded</v>
      </c>
      <c r="J73" s="3" t="s">
        <v>651</v>
      </c>
      <c r="K73" s="2" t="s">
        <v>52</v>
      </c>
      <c r="L73" s="3" t="s">
        <v>649</v>
      </c>
      <c r="M73" s="2" t="s">
        <v>46</v>
      </c>
      <c r="N73" s="2" t="n">
        <v>924467</v>
      </c>
      <c r="O73" s="3" t="s">
        <v>292</v>
      </c>
      <c r="P73" s="2" t="s">
        <v>293</v>
      </c>
      <c r="Q73" s="2" t="s">
        <v>294</v>
      </c>
      <c r="R73" s="2" t="s">
        <v>295</v>
      </c>
      <c r="S73" s="5" t="str">
        <f aca="false">HYPERLINK("https://mncourtfraud.com/file/27-CR-21-2693.pdf__time-stamp.json","27-CR-21-2693.pdf__time-stamp.json")</f>
        <v>27-CR-21-2693.pdf__time-stamp.json</v>
      </c>
      <c r="T73" s="2" t="s">
        <v>652</v>
      </c>
      <c r="U73" s="2" t="s">
        <v>115</v>
      </c>
      <c r="V73" s="2" t="s">
        <v>116</v>
      </c>
      <c r="W73" s="2" t="n">
        <v>1000000</v>
      </c>
      <c r="X73" s="3" t="s">
        <v>649</v>
      </c>
      <c r="Y73" s="2" t="s">
        <v>46</v>
      </c>
      <c r="Z73" s="2" t="s">
        <v>60</v>
      </c>
      <c r="AA73" s="2" t="s">
        <v>46</v>
      </c>
      <c r="AB73" s="2" t="s">
        <v>46</v>
      </c>
      <c r="AC73" s="2" t="s">
        <v>46</v>
      </c>
      <c r="AD73" s="2" t="s">
        <v>46</v>
      </c>
      <c r="AE73" s="2" t="s">
        <v>46</v>
      </c>
      <c r="AF73" s="2" t="s">
        <v>46</v>
      </c>
      <c r="AG73" s="5" t="str">
        <f aca="false">HYPERLINK("https://mncourtfraud.com/file/27-CR-21-2693.pdf.ots__time-stamp.json","27-CR-21-2693.pdf.ots__time-stamp.json")</f>
        <v>27-CR-21-2693.pdf.ots__time-stamp.json</v>
      </c>
      <c r="AH73" s="2" t="s">
        <v>653</v>
      </c>
      <c r="AI73" s="2" t="s">
        <v>74</v>
      </c>
      <c r="AJ73" s="2" t="s">
        <v>75</v>
      </c>
      <c r="AK73" s="2" t="n">
        <v>1000000</v>
      </c>
      <c r="AL73" s="3" t="s">
        <v>650</v>
      </c>
      <c r="AM73" s="2" t="s">
        <v>46</v>
      </c>
      <c r="AN73" s="3" t="s">
        <v>60</v>
      </c>
      <c r="AO73" s="2" t="s">
        <v>46</v>
      </c>
      <c r="AP73" s="2" t="s">
        <v>46</v>
      </c>
      <c r="AQ73" s="2" t="s">
        <v>46</v>
      </c>
      <c r="AR73" s="2" t="s">
        <v>46</v>
      </c>
      <c r="AS73" s="2" t="s">
        <v>46</v>
      </c>
      <c r="AT73" s="2" t="s">
        <v>46</v>
      </c>
    </row>
    <row r="74" customFormat="false" ht="18.7" hidden="false" customHeight="true" outlineLevel="0" collapsed="false">
      <c r="A74" s="5" t="str">
        <f aca="false">HYPERLINK("https://mncourtfraud.com/file/27-CR-21-3626.pdf","27-CR-21-3626.pdf")</f>
        <v>27-CR-21-3626.pdf</v>
      </c>
      <c r="B74" s="2" t="s">
        <v>46</v>
      </c>
      <c r="C74" s="2" t="n">
        <v>189952</v>
      </c>
      <c r="D74" s="2" t="s">
        <v>654</v>
      </c>
      <c r="E74" s="2" t="s">
        <v>655</v>
      </c>
      <c r="F74" s="3" t="s">
        <v>656</v>
      </c>
      <c r="G74" s="5" t="str">
        <f aca="false">HYPERLINK("https://mncourtfraud.com/file/27-CR-21-3626.pdf.ots","27-CR-21-3626.pdf.ots")</f>
        <v>27-CR-21-3626.pdf.ots</v>
      </c>
      <c r="H74" s="3" t="s">
        <v>657</v>
      </c>
      <c r="I74" s="5" t="str">
        <f aca="false">HYPERLINK("https://mncourtfraud.com/file/27-CR-21-3626.pdf.ots.upgraded","27-CR-21-3626.pdf.ots.upgraded")</f>
        <v>27-CR-21-3626.pdf.ots.upgraded</v>
      </c>
      <c r="J74" s="3" t="s">
        <v>658</v>
      </c>
      <c r="K74" s="2" t="s">
        <v>52</v>
      </c>
      <c r="L74" s="3" t="s">
        <v>656</v>
      </c>
      <c r="M74" s="2" t="s">
        <v>46</v>
      </c>
      <c r="N74" s="2" t="n">
        <v>924467</v>
      </c>
      <c r="O74" s="3" t="s">
        <v>292</v>
      </c>
      <c r="P74" s="2" t="s">
        <v>293</v>
      </c>
      <c r="Q74" s="2" t="s">
        <v>294</v>
      </c>
      <c r="R74" s="2" t="s">
        <v>295</v>
      </c>
      <c r="S74" s="5" t="str">
        <f aca="false">HYPERLINK("https://mncourtfraud.com/file/27-CR-21-3626.pdf__time-stamp.json","27-CR-21-3626.pdf__time-stamp.json")</f>
        <v>27-CR-21-3626.pdf__time-stamp.json</v>
      </c>
      <c r="T74" s="2" t="s">
        <v>659</v>
      </c>
      <c r="U74" s="2" t="s">
        <v>118</v>
      </c>
      <c r="V74" s="2" t="s">
        <v>119</v>
      </c>
      <c r="W74" s="2" t="n">
        <v>1000000</v>
      </c>
      <c r="X74" s="3" t="s">
        <v>656</v>
      </c>
      <c r="Y74" s="2" t="s">
        <v>46</v>
      </c>
      <c r="Z74" s="2" t="s">
        <v>60</v>
      </c>
      <c r="AA74" s="2" t="s">
        <v>46</v>
      </c>
      <c r="AB74" s="2" t="s">
        <v>46</v>
      </c>
      <c r="AC74" s="2" t="s">
        <v>46</v>
      </c>
      <c r="AD74" s="2" t="s">
        <v>46</v>
      </c>
      <c r="AE74" s="2" t="s">
        <v>46</v>
      </c>
      <c r="AF74" s="2" t="s">
        <v>46</v>
      </c>
      <c r="AG74" s="5" t="str">
        <f aca="false">HYPERLINK("https://mncourtfraud.com/file/27-CR-21-3626.pdf.ots__time-stamp.json","27-CR-21-3626.pdf.ots__time-stamp.json")</f>
        <v>27-CR-21-3626.pdf.ots__time-stamp.json</v>
      </c>
      <c r="AH74" s="2" t="s">
        <v>660</v>
      </c>
      <c r="AI74" s="2" t="s">
        <v>231</v>
      </c>
      <c r="AJ74" s="2" t="s">
        <v>232</v>
      </c>
      <c r="AK74" s="2" t="n">
        <v>1000000</v>
      </c>
      <c r="AL74" s="3" t="s">
        <v>657</v>
      </c>
      <c r="AM74" s="2" t="s">
        <v>46</v>
      </c>
      <c r="AN74" s="3" t="s">
        <v>60</v>
      </c>
      <c r="AO74" s="2" t="s">
        <v>46</v>
      </c>
      <c r="AP74" s="2" t="s">
        <v>46</v>
      </c>
      <c r="AQ74" s="2" t="s">
        <v>46</v>
      </c>
      <c r="AR74" s="2" t="s">
        <v>46</v>
      </c>
      <c r="AS74" s="2" t="s">
        <v>46</v>
      </c>
      <c r="AT74" s="2" t="s">
        <v>46</v>
      </c>
    </row>
    <row r="75" customFormat="false" ht="18.7" hidden="false" customHeight="true" outlineLevel="0" collapsed="false">
      <c r="A75" s="5" t="str">
        <f aca="false">HYPERLINK("https://mncourtfraud.com/file/27-CR-21-3759.pdf","27-CR-21-3759.pdf")</f>
        <v>27-CR-21-3759.pdf</v>
      </c>
      <c r="B75" s="2" t="s">
        <v>46</v>
      </c>
      <c r="C75" s="2" t="n">
        <v>209354</v>
      </c>
      <c r="D75" s="2" t="s">
        <v>661</v>
      </c>
      <c r="E75" s="2" t="s">
        <v>662</v>
      </c>
      <c r="F75" s="3" t="s">
        <v>663</v>
      </c>
      <c r="G75" s="5" t="str">
        <f aca="false">HYPERLINK("https://mncourtfraud.com/file/27-CR-21-3759.pdf.ots","27-CR-21-3759.pdf.ots")</f>
        <v>27-CR-21-3759.pdf.ots</v>
      </c>
      <c r="H75" s="3" t="s">
        <v>664</v>
      </c>
      <c r="I75" s="5" t="str">
        <f aca="false">HYPERLINK("https://mncourtfraud.com/file/27-CR-21-3759.pdf.ots.upgraded","27-CR-21-3759.pdf.ots.upgraded")</f>
        <v>27-CR-21-3759.pdf.ots.upgraded</v>
      </c>
      <c r="J75" s="3" t="s">
        <v>665</v>
      </c>
      <c r="K75" s="2" t="s">
        <v>52</v>
      </c>
      <c r="L75" s="3" t="s">
        <v>663</v>
      </c>
      <c r="M75" s="2" t="s">
        <v>46</v>
      </c>
      <c r="N75" s="2" t="n">
        <v>924446</v>
      </c>
      <c r="O75" s="3" t="s">
        <v>265</v>
      </c>
      <c r="P75" s="2" t="s">
        <v>266</v>
      </c>
      <c r="Q75" s="2" t="s">
        <v>70</v>
      </c>
      <c r="R75" s="2" t="s">
        <v>267</v>
      </c>
      <c r="S75" s="5" t="str">
        <f aca="false">HYPERLINK("https://mncourtfraud.com/file/27-CR-21-3759.pdf__time-stamp.json","27-CR-21-3759.pdf__time-stamp.json")</f>
        <v>27-CR-21-3759.pdf__time-stamp.json</v>
      </c>
      <c r="T75" s="2" t="s">
        <v>666</v>
      </c>
      <c r="U75" s="2" t="s">
        <v>74</v>
      </c>
      <c r="V75" s="2" t="s">
        <v>75</v>
      </c>
      <c r="W75" s="2" t="n">
        <v>1000000</v>
      </c>
      <c r="X75" s="3" t="s">
        <v>663</v>
      </c>
      <c r="Y75" s="2" t="s">
        <v>46</v>
      </c>
      <c r="Z75" s="2" t="s">
        <v>60</v>
      </c>
      <c r="AA75" s="2" t="s">
        <v>46</v>
      </c>
      <c r="AB75" s="2" t="s">
        <v>46</v>
      </c>
      <c r="AC75" s="2" t="s">
        <v>46</v>
      </c>
      <c r="AD75" s="2" t="s">
        <v>46</v>
      </c>
      <c r="AE75" s="2" t="s">
        <v>46</v>
      </c>
      <c r="AF75" s="2" t="s">
        <v>46</v>
      </c>
      <c r="AG75" s="5" t="str">
        <f aca="false">HYPERLINK("https://mncourtfraud.com/file/27-CR-21-3759.pdf.ots__time-stamp.json","27-CR-21-3759.pdf.ots__time-stamp.json")</f>
        <v>27-CR-21-3759.pdf.ots__time-stamp.json</v>
      </c>
      <c r="AH75" s="2" t="s">
        <v>667</v>
      </c>
      <c r="AI75" s="2" t="s">
        <v>74</v>
      </c>
      <c r="AJ75" s="2" t="s">
        <v>75</v>
      </c>
      <c r="AK75" s="2" t="n">
        <v>1000000</v>
      </c>
      <c r="AL75" s="3" t="s">
        <v>664</v>
      </c>
      <c r="AM75" s="2" t="s">
        <v>46</v>
      </c>
      <c r="AN75" s="3" t="s">
        <v>60</v>
      </c>
      <c r="AO75" s="2" t="s">
        <v>46</v>
      </c>
      <c r="AP75" s="2" t="s">
        <v>46</v>
      </c>
      <c r="AQ75" s="2" t="s">
        <v>46</v>
      </c>
      <c r="AR75" s="2" t="s">
        <v>46</v>
      </c>
      <c r="AS75" s="2" t="s">
        <v>46</v>
      </c>
      <c r="AT75" s="2" t="s">
        <v>46</v>
      </c>
    </row>
    <row r="76" customFormat="false" ht="18.7" hidden="false" customHeight="true" outlineLevel="0" collapsed="false">
      <c r="A76" s="5" t="str">
        <f aca="false">HYPERLINK("https://mncourtfraud.com/file/27-CR-21-3888.pdf","27-CR-21-3888.pdf")</f>
        <v>27-CR-21-3888.pdf</v>
      </c>
      <c r="B76" s="2" t="s">
        <v>46</v>
      </c>
      <c r="C76" s="2" t="n">
        <v>168063</v>
      </c>
      <c r="D76" s="2" t="s">
        <v>668</v>
      </c>
      <c r="E76" s="2" t="s">
        <v>669</v>
      </c>
      <c r="F76" s="3" t="s">
        <v>670</v>
      </c>
      <c r="G76" s="5" t="str">
        <f aca="false">HYPERLINK("https://mncourtfraud.com/file/27-CR-21-3888.pdf.ots","27-CR-21-3888.pdf.ots")</f>
        <v>27-CR-21-3888.pdf.ots</v>
      </c>
      <c r="H76" s="3" t="s">
        <v>671</v>
      </c>
      <c r="I76" s="5" t="str">
        <f aca="false">HYPERLINK("https://mncourtfraud.com/file/27-CR-21-3888.pdf.ots.upgraded","27-CR-21-3888.pdf.ots.upgraded")</f>
        <v>27-CR-21-3888.pdf.ots.upgraded</v>
      </c>
      <c r="J76" s="3" t="s">
        <v>672</v>
      </c>
      <c r="K76" s="2" t="s">
        <v>52</v>
      </c>
      <c r="L76" s="3" t="s">
        <v>670</v>
      </c>
      <c r="M76" s="2" t="s">
        <v>46</v>
      </c>
      <c r="N76" s="2" t="n">
        <v>924451</v>
      </c>
      <c r="O76" s="3" t="s">
        <v>69</v>
      </c>
      <c r="P76" s="2" t="s">
        <v>70</v>
      </c>
      <c r="Q76" s="2" t="s">
        <v>71</v>
      </c>
      <c r="R76" s="2" t="s">
        <v>72</v>
      </c>
      <c r="S76" s="5" t="str">
        <f aca="false">HYPERLINK("https://mncourtfraud.com/file/27-CR-21-3888.pdf__time-stamp.json","27-CR-21-3888.pdf__time-stamp.json")</f>
        <v>27-CR-21-3888.pdf__time-stamp.json</v>
      </c>
      <c r="T76" s="2" t="s">
        <v>673</v>
      </c>
      <c r="U76" s="2" t="s">
        <v>231</v>
      </c>
      <c r="V76" s="2" t="s">
        <v>232</v>
      </c>
      <c r="W76" s="2" t="n">
        <v>1000000</v>
      </c>
      <c r="X76" s="3" t="s">
        <v>670</v>
      </c>
      <c r="Y76" s="2" t="s">
        <v>46</v>
      </c>
      <c r="Z76" s="2" t="s">
        <v>60</v>
      </c>
      <c r="AA76" s="2" t="s">
        <v>46</v>
      </c>
      <c r="AB76" s="2" t="s">
        <v>46</v>
      </c>
      <c r="AC76" s="2" t="s">
        <v>46</v>
      </c>
      <c r="AD76" s="2" t="s">
        <v>46</v>
      </c>
      <c r="AE76" s="2" t="s">
        <v>46</v>
      </c>
      <c r="AF76" s="2" t="s">
        <v>46</v>
      </c>
      <c r="AG76" s="5" t="str">
        <f aca="false">HYPERLINK("https://mncourtfraud.com/file/27-CR-21-3888.pdf.ots__time-stamp.json","27-CR-21-3888.pdf.ots__time-stamp.json")</f>
        <v>27-CR-21-3888.pdf.ots__time-stamp.json</v>
      </c>
      <c r="AH76" s="2" t="s">
        <v>674</v>
      </c>
      <c r="AI76" s="2" t="s">
        <v>74</v>
      </c>
      <c r="AJ76" s="2" t="s">
        <v>75</v>
      </c>
      <c r="AK76" s="2" t="n">
        <v>1000000</v>
      </c>
      <c r="AL76" s="3" t="s">
        <v>671</v>
      </c>
      <c r="AM76" s="2" t="s">
        <v>46</v>
      </c>
      <c r="AN76" s="3" t="s">
        <v>60</v>
      </c>
      <c r="AO76" s="2" t="s">
        <v>46</v>
      </c>
      <c r="AP76" s="2" t="s">
        <v>46</v>
      </c>
      <c r="AQ76" s="2" t="s">
        <v>46</v>
      </c>
      <c r="AR76" s="2" t="s">
        <v>46</v>
      </c>
      <c r="AS76" s="2" t="s">
        <v>46</v>
      </c>
      <c r="AT76" s="2" t="s">
        <v>46</v>
      </c>
    </row>
    <row r="77" customFormat="false" ht="18.7" hidden="false" customHeight="true" outlineLevel="0" collapsed="false">
      <c r="A77" s="5" t="str">
        <f aca="false">HYPERLINK("https://mncourtfraud.com/file/27-CR-21-4760.pdf","27-CR-21-4760.pdf")</f>
        <v>27-CR-21-4760.pdf</v>
      </c>
      <c r="B77" s="2" t="s">
        <v>46</v>
      </c>
      <c r="C77" s="2" t="n">
        <v>198764</v>
      </c>
      <c r="D77" s="2" t="s">
        <v>675</v>
      </c>
      <c r="E77" s="2" t="s">
        <v>676</v>
      </c>
      <c r="F77" s="3" t="s">
        <v>677</v>
      </c>
      <c r="G77" s="5" t="str">
        <f aca="false">HYPERLINK("https://mncourtfraud.com/file/27-CR-21-4760.pdf.ots","27-CR-21-4760.pdf.ots")</f>
        <v>27-CR-21-4760.pdf.ots</v>
      </c>
      <c r="H77" s="3" t="s">
        <v>678</v>
      </c>
      <c r="I77" s="5" t="str">
        <f aca="false">HYPERLINK("https://mncourtfraud.com/file/27-CR-21-4760.pdf.ots.upgraded","27-CR-21-4760.pdf.ots.upgraded")</f>
        <v>27-CR-21-4760.pdf.ots.upgraded</v>
      </c>
      <c r="J77" s="3" t="s">
        <v>679</v>
      </c>
      <c r="K77" s="2" t="s">
        <v>52</v>
      </c>
      <c r="L77" s="3" t="s">
        <v>677</v>
      </c>
      <c r="M77" s="2" t="s">
        <v>46</v>
      </c>
      <c r="N77" s="2" t="n">
        <v>924446</v>
      </c>
      <c r="O77" s="3" t="s">
        <v>265</v>
      </c>
      <c r="P77" s="2" t="s">
        <v>266</v>
      </c>
      <c r="Q77" s="2" t="s">
        <v>70</v>
      </c>
      <c r="R77" s="2" t="s">
        <v>267</v>
      </c>
      <c r="S77" s="5" t="str">
        <f aca="false">HYPERLINK("https://mncourtfraud.com/file/27-CR-21-4760.pdf__time-stamp.json","27-CR-21-4760.pdf__time-stamp.json")</f>
        <v>27-CR-21-4760.pdf__time-stamp.json</v>
      </c>
      <c r="T77" s="2" t="s">
        <v>680</v>
      </c>
      <c r="U77" s="2" t="s">
        <v>231</v>
      </c>
      <c r="V77" s="2" t="s">
        <v>232</v>
      </c>
      <c r="W77" s="2" t="n">
        <v>1000000</v>
      </c>
      <c r="X77" s="3" t="s">
        <v>677</v>
      </c>
      <c r="Y77" s="2" t="s">
        <v>46</v>
      </c>
      <c r="Z77" s="2" t="s">
        <v>60</v>
      </c>
      <c r="AA77" s="2" t="s">
        <v>46</v>
      </c>
      <c r="AB77" s="2" t="s">
        <v>46</v>
      </c>
      <c r="AC77" s="2" t="s">
        <v>46</v>
      </c>
      <c r="AD77" s="2" t="s">
        <v>46</v>
      </c>
      <c r="AE77" s="2" t="s">
        <v>46</v>
      </c>
      <c r="AF77" s="2" t="s">
        <v>46</v>
      </c>
      <c r="AG77" s="5" t="str">
        <f aca="false">HYPERLINK("https://mncourtfraud.com/file/27-CR-21-4760.pdf.ots__time-stamp.json","27-CR-21-4760.pdf.ots__time-stamp.json")</f>
        <v>27-CR-21-4760.pdf.ots__time-stamp.json</v>
      </c>
      <c r="AH77" s="2" t="s">
        <v>681</v>
      </c>
      <c r="AI77" s="2" t="s">
        <v>92</v>
      </c>
      <c r="AJ77" s="2" t="s">
        <v>93</v>
      </c>
      <c r="AK77" s="2" t="n">
        <v>1000000</v>
      </c>
      <c r="AL77" s="3" t="s">
        <v>678</v>
      </c>
      <c r="AM77" s="2" t="s">
        <v>46</v>
      </c>
      <c r="AN77" s="3" t="s">
        <v>60</v>
      </c>
      <c r="AO77" s="2" t="s">
        <v>46</v>
      </c>
      <c r="AP77" s="2" t="s">
        <v>46</v>
      </c>
      <c r="AQ77" s="2" t="s">
        <v>46</v>
      </c>
      <c r="AR77" s="2" t="s">
        <v>46</v>
      </c>
      <c r="AS77" s="2" t="s">
        <v>46</v>
      </c>
      <c r="AT77" s="2" t="s">
        <v>46</v>
      </c>
    </row>
    <row r="78" customFormat="false" ht="18.7" hidden="false" customHeight="true" outlineLevel="0" collapsed="false">
      <c r="A78" s="5" t="str">
        <f aca="false">HYPERLINK("https://mncourtfraud.com/file/27-CR-21-5142.pdf","27-CR-21-5142.pdf")</f>
        <v>27-CR-21-5142.pdf</v>
      </c>
      <c r="B78" s="2" t="s">
        <v>46</v>
      </c>
      <c r="C78" s="2" t="n">
        <v>188061</v>
      </c>
      <c r="D78" s="2" t="s">
        <v>682</v>
      </c>
      <c r="E78" s="2" t="s">
        <v>683</v>
      </c>
      <c r="F78" s="3" t="s">
        <v>684</v>
      </c>
      <c r="G78" s="5" t="str">
        <f aca="false">HYPERLINK("https://mncourtfraud.com/file/27-CR-21-5142.pdf.ots","27-CR-21-5142.pdf.ots")</f>
        <v>27-CR-21-5142.pdf.ots</v>
      </c>
      <c r="H78" s="3" t="s">
        <v>685</v>
      </c>
      <c r="I78" s="5" t="str">
        <f aca="false">HYPERLINK("https://mncourtfraud.com/file/27-CR-21-5142.pdf.ots.upgraded","27-CR-21-5142.pdf.ots.upgraded")</f>
        <v>27-CR-21-5142.pdf.ots.upgraded</v>
      </c>
      <c r="J78" s="3" t="s">
        <v>686</v>
      </c>
      <c r="K78" s="2" t="s">
        <v>52</v>
      </c>
      <c r="L78" s="3" t="s">
        <v>684</v>
      </c>
      <c r="M78" s="2" t="s">
        <v>46</v>
      </c>
      <c r="N78" s="2" t="n">
        <v>924467</v>
      </c>
      <c r="O78" s="3" t="s">
        <v>292</v>
      </c>
      <c r="P78" s="2" t="s">
        <v>293</v>
      </c>
      <c r="Q78" s="2" t="s">
        <v>294</v>
      </c>
      <c r="R78" s="2" t="s">
        <v>295</v>
      </c>
      <c r="S78" s="5" t="str">
        <f aca="false">HYPERLINK("https://mncourtfraud.com/file/27-CR-21-5142.pdf__time-stamp.json","27-CR-21-5142.pdf__time-stamp.json")</f>
        <v>27-CR-21-5142.pdf__time-stamp.json</v>
      </c>
      <c r="T78" s="2" t="s">
        <v>687</v>
      </c>
      <c r="U78" s="2" t="s">
        <v>207</v>
      </c>
      <c r="V78" s="2" t="s">
        <v>208</v>
      </c>
      <c r="W78" s="2" t="n">
        <v>1000000</v>
      </c>
      <c r="X78" s="3" t="s">
        <v>684</v>
      </c>
      <c r="Y78" s="2" t="s">
        <v>46</v>
      </c>
      <c r="Z78" s="2" t="s">
        <v>60</v>
      </c>
      <c r="AA78" s="2" t="s">
        <v>46</v>
      </c>
      <c r="AB78" s="2" t="s">
        <v>46</v>
      </c>
      <c r="AC78" s="2" t="s">
        <v>46</v>
      </c>
      <c r="AD78" s="2" t="s">
        <v>46</v>
      </c>
      <c r="AE78" s="2" t="s">
        <v>46</v>
      </c>
      <c r="AF78" s="2" t="s">
        <v>46</v>
      </c>
      <c r="AG78" s="5" t="str">
        <f aca="false">HYPERLINK("https://mncourtfraud.com/file/27-CR-21-5142.pdf.ots__time-stamp.json","27-CR-21-5142.pdf.ots__time-stamp.json")</f>
        <v>27-CR-21-5142.pdf.ots__time-stamp.json</v>
      </c>
      <c r="AH78" s="2" t="s">
        <v>688</v>
      </c>
      <c r="AI78" s="2" t="s">
        <v>89</v>
      </c>
      <c r="AJ78" s="2" t="s">
        <v>90</v>
      </c>
      <c r="AK78" s="2" t="n">
        <v>1000000</v>
      </c>
      <c r="AL78" s="3" t="s">
        <v>685</v>
      </c>
      <c r="AM78" s="2" t="s">
        <v>46</v>
      </c>
      <c r="AN78" s="3" t="s">
        <v>60</v>
      </c>
      <c r="AO78" s="2" t="s">
        <v>46</v>
      </c>
      <c r="AP78" s="2" t="s">
        <v>46</v>
      </c>
      <c r="AQ78" s="2" t="s">
        <v>46</v>
      </c>
      <c r="AR78" s="2" t="s">
        <v>46</v>
      </c>
      <c r="AS78" s="2" t="s">
        <v>46</v>
      </c>
      <c r="AT78" s="2" t="s">
        <v>46</v>
      </c>
    </row>
    <row r="79" customFormat="false" ht="18.7" hidden="false" customHeight="true" outlineLevel="0" collapsed="false">
      <c r="A79" s="5" t="str">
        <f aca="false">HYPERLINK("https://mncourtfraud.com/file/27-CR-21-5624.pdf","27-CR-21-5624.pdf")</f>
        <v>27-CR-21-5624.pdf</v>
      </c>
      <c r="B79" s="2" t="s">
        <v>46</v>
      </c>
      <c r="C79" s="2" t="n">
        <v>202398</v>
      </c>
      <c r="D79" s="2" t="s">
        <v>689</v>
      </c>
      <c r="E79" s="2" t="s">
        <v>690</v>
      </c>
      <c r="F79" s="3" t="s">
        <v>691</v>
      </c>
      <c r="G79" s="5" t="str">
        <f aca="false">HYPERLINK("https://mncourtfraud.com/file/27-CR-21-5624.pdf.ots","27-CR-21-5624.pdf.ots")</f>
        <v>27-CR-21-5624.pdf.ots</v>
      </c>
      <c r="H79" s="3" t="s">
        <v>692</v>
      </c>
      <c r="I79" s="5" t="str">
        <f aca="false">HYPERLINK("https://mncourtfraud.com/file/27-CR-21-5624.pdf.ots.upgraded","27-CR-21-5624.pdf.ots.upgraded")</f>
        <v>27-CR-21-5624.pdf.ots.upgraded</v>
      </c>
      <c r="J79" s="3" t="s">
        <v>693</v>
      </c>
      <c r="K79" s="2" t="s">
        <v>52</v>
      </c>
      <c r="L79" s="3" t="s">
        <v>691</v>
      </c>
      <c r="M79" s="2" t="s">
        <v>46</v>
      </c>
      <c r="N79" s="2" t="n">
        <v>924467</v>
      </c>
      <c r="O79" s="3" t="s">
        <v>292</v>
      </c>
      <c r="P79" s="2" t="s">
        <v>293</v>
      </c>
      <c r="Q79" s="2" t="s">
        <v>294</v>
      </c>
      <c r="R79" s="2" t="s">
        <v>295</v>
      </c>
      <c r="S79" s="5" t="str">
        <f aca="false">HYPERLINK("https://mncourtfraud.com/file/27-CR-21-5624.pdf__time-stamp.json","27-CR-21-5624.pdf__time-stamp.json")</f>
        <v>27-CR-21-5624.pdf__time-stamp.json</v>
      </c>
      <c r="T79" s="2" t="s">
        <v>694</v>
      </c>
      <c r="U79" s="2" t="s">
        <v>182</v>
      </c>
      <c r="V79" s="2" t="s">
        <v>183</v>
      </c>
      <c r="W79" s="2" t="n">
        <v>1000000</v>
      </c>
      <c r="X79" s="3" t="s">
        <v>691</v>
      </c>
      <c r="Y79" s="2" t="s">
        <v>46</v>
      </c>
      <c r="Z79" s="2" t="s">
        <v>60</v>
      </c>
      <c r="AA79" s="2" t="s">
        <v>46</v>
      </c>
      <c r="AB79" s="2" t="s">
        <v>46</v>
      </c>
      <c r="AC79" s="2" t="s">
        <v>46</v>
      </c>
      <c r="AD79" s="2" t="s">
        <v>46</v>
      </c>
      <c r="AE79" s="2" t="s">
        <v>46</v>
      </c>
      <c r="AF79" s="2" t="s">
        <v>46</v>
      </c>
      <c r="AG79" s="5" t="str">
        <f aca="false">HYPERLINK("https://mncourtfraud.com/file/27-CR-21-5624.pdf.ots__time-stamp.json","27-CR-21-5624.pdf.ots__time-stamp.json")</f>
        <v>27-CR-21-5624.pdf.ots__time-stamp.json</v>
      </c>
      <c r="AH79" s="2" t="s">
        <v>695</v>
      </c>
      <c r="AI79" s="2" t="s">
        <v>142</v>
      </c>
      <c r="AJ79" s="2" t="s">
        <v>143</v>
      </c>
      <c r="AK79" s="2" t="n">
        <v>1000000</v>
      </c>
      <c r="AL79" s="3" t="s">
        <v>692</v>
      </c>
      <c r="AM79" s="2" t="s">
        <v>46</v>
      </c>
      <c r="AN79" s="3" t="s">
        <v>60</v>
      </c>
      <c r="AO79" s="2" t="s">
        <v>46</v>
      </c>
      <c r="AP79" s="2" t="s">
        <v>46</v>
      </c>
      <c r="AQ79" s="2" t="s">
        <v>46</v>
      </c>
      <c r="AR79" s="2" t="s">
        <v>46</v>
      </c>
      <c r="AS79" s="2" t="s">
        <v>46</v>
      </c>
      <c r="AT79" s="2" t="s">
        <v>46</v>
      </c>
    </row>
    <row r="80" customFormat="false" ht="18.7" hidden="false" customHeight="true" outlineLevel="0" collapsed="false">
      <c r="A80" s="5" t="str">
        <f aca="false">HYPERLINK("https://mncourtfraud.com/file/27-CR-21-9351.pdf","27-CR-21-9351.pdf")</f>
        <v>27-CR-21-9351.pdf</v>
      </c>
      <c r="B80" s="2" t="s">
        <v>46</v>
      </c>
      <c r="C80" s="2" t="n">
        <v>190020</v>
      </c>
      <c r="D80" s="2" t="s">
        <v>696</v>
      </c>
      <c r="E80" s="2" t="s">
        <v>697</v>
      </c>
      <c r="F80" s="3" t="s">
        <v>698</v>
      </c>
      <c r="G80" s="5" t="str">
        <f aca="false">HYPERLINK("https://mncourtfraud.com/file/27-CR-21-9351.pdf.ots","27-CR-21-9351.pdf.ots")</f>
        <v>27-CR-21-9351.pdf.ots</v>
      </c>
      <c r="H80" s="3" t="s">
        <v>699</v>
      </c>
      <c r="I80" s="5" t="str">
        <f aca="false">HYPERLINK("https://mncourtfraud.com/file/27-CR-21-9351.pdf.ots.upgraded","27-CR-21-9351.pdf.ots.upgraded")</f>
        <v>27-CR-21-9351.pdf.ots.upgraded</v>
      </c>
      <c r="J80" s="3" t="s">
        <v>700</v>
      </c>
      <c r="K80" s="2" t="s">
        <v>52</v>
      </c>
      <c r="L80" s="3" t="s">
        <v>698</v>
      </c>
      <c r="M80" s="2" t="s">
        <v>46</v>
      </c>
      <c r="N80" s="2" t="n">
        <v>924451</v>
      </c>
      <c r="O80" s="3" t="s">
        <v>69</v>
      </c>
      <c r="P80" s="2" t="s">
        <v>70</v>
      </c>
      <c r="Q80" s="2" t="s">
        <v>71</v>
      </c>
      <c r="R80" s="2" t="s">
        <v>72</v>
      </c>
      <c r="S80" s="5" t="str">
        <f aca="false">HYPERLINK("https://mncourtfraud.com/file/27-CR-21-9351.pdf__time-stamp.json","27-CR-21-9351.pdf__time-stamp.json")</f>
        <v>27-CR-21-9351.pdf__time-stamp.json</v>
      </c>
      <c r="T80" s="2" t="s">
        <v>701</v>
      </c>
      <c r="U80" s="2" t="s">
        <v>77</v>
      </c>
      <c r="V80" s="2" t="s">
        <v>78</v>
      </c>
      <c r="W80" s="2" t="n">
        <v>1000000</v>
      </c>
      <c r="X80" s="3" t="s">
        <v>698</v>
      </c>
      <c r="Y80" s="2" t="s">
        <v>46</v>
      </c>
      <c r="Z80" s="2" t="s">
        <v>60</v>
      </c>
      <c r="AA80" s="2" t="s">
        <v>46</v>
      </c>
      <c r="AB80" s="2" t="s">
        <v>46</v>
      </c>
      <c r="AC80" s="2" t="s">
        <v>46</v>
      </c>
      <c r="AD80" s="2" t="s">
        <v>46</v>
      </c>
      <c r="AE80" s="2" t="s">
        <v>46</v>
      </c>
      <c r="AF80" s="2" t="s">
        <v>46</v>
      </c>
      <c r="AG80" s="5" t="str">
        <f aca="false">HYPERLINK("https://mncourtfraud.com/file/27-CR-21-9351.pdf.ots__time-stamp.json","27-CR-21-9351.pdf.ots__time-stamp.json")</f>
        <v>27-CR-21-9351.pdf.ots__time-stamp.json</v>
      </c>
      <c r="AH80" s="2" t="s">
        <v>702</v>
      </c>
      <c r="AI80" s="2" t="s">
        <v>77</v>
      </c>
      <c r="AJ80" s="2" t="s">
        <v>78</v>
      </c>
      <c r="AK80" s="2" t="n">
        <v>1000000</v>
      </c>
      <c r="AL80" s="3" t="s">
        <v>699</v>
      </c>
      <c r="AM80" s="2" t="s">
        <v>46</v>
      </c>
      <c r="AN80" s="3" t="s">
        <v>60</v>
      </c>
      <c r="AO80" s="2" t="s">
        <v>46</v>
      </c>
      <c r="AP80" s="2" t="s">
        <v>46</v>
      </c>
      <c r="AQ80" s="2" t="s">
        <v>46</v>
      </c>
      <c r="AR80" s="2" t="s">
        <v>46</v>
      </c>
      <c r="AS80" s="2" t="s">
        <v>46</v>
      </c>
      <c r="AT80" s="2" t="s">
        <v>46</v>
      </c>
    </row>
    <row r="81" customFormat="false" ht="18.7" hidden="false" customHeight="true" outlineLevel="0" collapsed="false">
      <c r="A81" s="5" t="str">
        <f aca="false">HYPERLINK("https://mncourtfraud.com/file/27-CR-21-9798.pdf","27-CR-21-9798.pdf")</f>
        <v>27-CR-21-9798.pdf</v>
      </c>
      <c r="B81" s="2" t="s">
        <v>46</v>
      </c>
      <c r="C81" s="2" t="n">
        <v>204549</v>
      </c>
      <c r="D81" s="2" t="s">
        <v>703</v>
      </c>
      <c r="E81" s="2" t="s">
        <v>704</v>
      </c>
      <c r="F81" s="3" t="s">
        <v>705</v>
      </c>
      <c r="G81" s="5" t="str">
        <f aca="false">HYPERLINK("https://mncourtfraud.com/file/27-CR-21-9798.pdf.ots","27-CR-21-9798.pdf.ots")</f>
        <v>27-CR-21-9798.pdf.ots</v>
      </c>
      <c r="H81" s="3" t="s">
        <v>706</v>
      </c>
      <c r="I81" s="5" t="str">
        <f aca="false">HYPERLINK("https://mncourtfraud.com/file/27-CR-21-9798.pdf.ots.upgraded","27-CR-21-9798.pdf.ots.upgraded")</f>
        <v>27-CR-21-9798.pdf.ots.upgraded</v>
      </c>
      <c r="J81" s="3" t="s">
        <v>707</v>
      </c>
      <c r="K81" s="2" t="s">
        <v>52</v>
      </c>
      <c r="L81" s="3" t="s">
        <v>705</v>
      </c>
      <c r="M81" s="2" t="s">
        <v>46</v>
      </c>
      <c r="N81" s="2" t="n">
        <v>924446</v>
      </c>
      <c r="O81" s="3" t="s">
        <v>265</v>
      </c>
      <c r="P81" s="2" t="s">
        <v>266</v>
      </c>
      <c r="Q81" s="2" t="s">
        <v>70</v>
      </c>
      <c r="R81" s="2" t="s">
        <v>267</v>
      </c>
      <c r="S81" s="5" t="str">
        <f aca="false">HYPERLINK("https://mncourtfraud.com/file/27-CR-21-9798.pdf__time-stamp.json","27-CR-21-9798.pdf__time-stamp.json")</f>
        <v>27-CR-21-9798.pdf__time-stamp.json</v>
      </c>
      <c r="T81" s="2" t="s">
        <v>708</v>
      </c>
      <c r="U81" s="2" t="s">
        <v>92</v>
      </c>
      <c r="V81" s="2" t="s">
        <v>93</v>
      </c>
      <c r="W81" s="2" t="n">
        <v>1000000</v>
      </c>
      <c r="X81" s="3" t="s">
        <v>705</v>
      </c>
      <c r="Y81" s="2" t="s">
        <v>46</v>
      </c>
      <c r="Z81" s="2" t="s">
        <v>60</v>
      </c>
      <c r="AA81" s="2" t="s">
        <v>46</v>
      </c>
      <c r="AB81" s="2" t="s">
        <v>46</v>
      </c>
      <c r="AC81" s="2" t="s">
        <v>46</v>
      </c>
      <c r="AD81" s="2" t="s">
        <v>46</v>
      </c>
      <c r="AE81" s="2" t="s">
        <v>46</v>
      </c>
      <c r="AF81" s="2" t="s">
        <v>46</v>
      </c>
      <c r="AG81" s="5" t="str">
        <f aca="false">HYPERLINK("https://mncourtfraud.com/file/27-CR-21-9798.pdf.ots__time-stamp.json","27-CR-21-9798.pdf.ots__time-stamp.json")</f>
        <v>27-CR-21-9798.pdf.ots__time-stamp.json</v>
      </c>
      <c r="AH81" s="2" t="s">
        <v>709</v>
      </c>
      <c r="AI81" s="2" t="s">
        <v>89</v>
      </c>
      <c r="AJ81" s="2" t="s">
        <v>90</v>
      </c>
      <c r="AK81" s="2" t="n">
        <v>1000000</v>
      </c>
      <c r="AL81" s="3" t="s">
        <v>706</v>
      </c>
      <c r="AM81" s="2" t="s">
        <v>46</v>
      </c>
      <c r="AN81" s="3" t="s">
        <v>60</v>
      </c>
      <c r="AO81" s="2" t="s">
        <v>46</v>
      </c>
      <c r="AP81" s="2" t="s">
        <v>46</v>
      </c>
      <c r="AQ81" s="2" t="s">
        <v>46</v>
      </c>
      <c r="AR81" s="2" t="s">
        <v>46</v>
      </c>
      <c r="AS81" s="2" t="s">
        <v>46</v>
      </c>
      <c r="AT81" s="2" t="s">
        <v>46</v>
      </c>
    </row>
    <row r="82" customFormat="false" ht="18.7" hidden="false" customHeight="true" outlineLevel="0" collapsed="false">
      <c r="A82" s="5" t="str">
        <f aca="false">HYPERLINK("https://mncourtfraud.com/file/27-CR-22-10332.pdf","27-CR-22-10332.pdf")</f>
        <v>27-CR-22-10332.pdf</v>
      </c>
      <c r="B82" s="2" t="s">
        <v>46</v>
      </c>
      <c r="C82" s="2" t="n">
        <v>213017</v>
      </c>
      <c r="D82" s="2" t="s">
        <v>710</v>
      </c>
      <c r="E82" s="2" t="s">
        <v>711</v>
      </c>
      <c r="F82" s="3" t="s">
        <v>712</v>
      </c>
      <c r="G82" s="5" t="str">
        <f aca="false">HYPERLINK("https://mncourtfraud.com/file/27-CR-22-10332.pdf.ots","27-CR-22-10332.pdf.ots")</f>
        <v>27-CR-22-10332.pdf.ots</v>
      </c>
      <c r="H82" s="3" t="s">
        <v>713</v>
      </c>
      <c r="I82" s="5" t="str">
        <f aca="false">HYPERLINK("https://mncourtfraud.com/file/27-CR-22-10332.pdf.ots.upgraded","27-CR-22-10332.pdf.ots.upgraded")</f>
        <v>27-CR-22-10332.pdf.ots.upgraded</v>
      </c>
      <c r="J82" s="3" t="s">
        <v>714</v>
      </c>
      <c r="K82" s="2" t="s">
        <v>52</v>
      </c>
      <c r="L82" s="3" t="s">
        <v>712</v>
      </c>
      <c r="M82" s="2" t="s">
        <v>46</v>
      </c>
      <c r="N82" s="2" t="n">
        <v>924467</v>
      </c>
      <c r="O82" s="3" t="s">
        <v>292</v>
      </c>
      <c r="P82" s="2" t="s">
        <v>293</v>
      </c>
      <c r="Q82" s="2" t="s">
        <v>294</v>
      </c>
      <c r="R82" s="2" t="s">
        <v>295</v>
      </c>
      <c r="S82" s="5" t="str">
        <f aca="false">HYPERLINK("https://mncourtfraud.com/file/27-CR-22-10332.pdf__time-stamp.json","27-CR-22-10332.pdf__time-stamp.json")</f>
        <v>27-CR-22-10332.pdf__time-stamp.json</v>
      </c>
      <c r="T82" s="2" t="s">
        <v>715</v>
      </c>
      <c r="U82" s="2" t="s">
        <v>192</v>
      </c>
      <c r="V82" s="2" t="s">
        <v>193</v>
      </c>
      <c r="W82" s="2" t="n">
        <v>1000000</v>
      </c>
      <c r="X82" s="3" t="s">
        <v>712</v>
      </c>
      <c r="Y82" s="2" t="s">
        <v>46</v>
      </c>
      <c r="Z82" s="2" t="s">
        <v>60</v>
      </c>
      <c r="AA82" s="2" t="s">
        <v>46</v>
      </c>
      <c r="AB82" s="2" t="s">
        <v>46</v>
      </c>
      <c r="AC82" s="2" t="s">
        <v>46</v>
      </c>
      <c r="AD82" s="2" t="s">
        <v>46</v>
      </c>
      <c r="AE82" s="2" t="s">
        <v>46</v>
      </c>
      <c r="AF82" s="2" t="s">
        <v>46</v>
      </c>
      <c r="AG82" s="5" t="str">
        <f aca="false">HYPERLINK("https://mncourtfraud.com/file/27-CR-22-10332.pdf.ots__time-stamp.json","27-CR-22-10332.pdf.ots__time-stamp.json")</f>
        <v>27-CR-22-10332.pdf.ots__time-stamp.json</v>
      </c>
      <c r="AH82" s="2" t="s">
        <v>716</v>
      </c>
      <c r="AI82" s="2" t="s">
        <v>92</v>
      </c>
      <c r="AJ82" s="2" t="s">
        <v>93</v>
      </c>
      <c r="AK82" s="2" t="n">
        <v>1000000</v>
      </c>
      <c r="AL82" s="3" t="s">
        <v>713</v>
      </c>
      <c r="AM82" s="2" t="s">
        <v>46</v>
      </c>
      <c r="AN82" s="3" t="s">
        <v>60</v>
      </c>
      <c r="AO82" s="2" t="s">
        <v>46</v>
      </c>
      <c r="AP82" s="2" t="s">
        <v>46</v>
      </c>
      <c r="AQ82" s="2" t="s">
        <v>46</v>
      </c>
      <c r="AR82" s="2" t="s">
        <v>46</v>
      </c>
      <c r="AS82" s="2" t="s">
        <v>46</v>
      </c>
      <c r="AT82" s="2" t="s">
        <v>46</v>
      </c>
    </row>
    <row r="83" customFormat="false" ht="18.7" hidden="false" customHeight="true" outlineLevel="0" collapsed="false">
      <c r="A83" s="5" t="str">
        <f aca="false">HYPERLINK("https://mncourtfraud.com/file/27-CR-22-11099.pdf","27-CR-22-11099.pdf")</f>
        <v>27-CR-22-11099.pdf</v>
      </c>
      <c r="B83" s="2" t="s">
        <v>46</v>
      </c>
      <c r="C83" s="2" t="n">
        <v>183530</v>
      </c>
      <c r="D83" s="2" t="s">
        <v>717</v>
      </c>
      <c r="E83" s="2" t="s">
        <v>718</v>
      </c>
      <c r="F83" s="3" t="s">
        <v>719</v>
      </c>
      <c r="G83" s="5" t="str">
        <f aca="false">HYPERLINK("https://mncourtfraud.com/file/27-CR-22-11099.pdf.ots","27-CR-22-11099.pdf.ots")</f>
        <v>27-CR-22-11099.pdf.ots</v>
      </c>
      <c r="H83" s="3" t="s">
        <v>720</v>
      </c>
      <c r="I83" s="5" t="str">
        <f aca="false">HYPERLINK("https://mncourtfraud.com/file/27-CR-22-11099.pdf.ots.upgraded","27-CR-22-11099.pdf.ots.upgraded")</f>
        <v>27-CR-22-11099.pdf.ots.upgraded</v>
      </c>
      <c r="J83" s="3" t="s">
        <v>721</v>
      </c>
      <c r="K83" s="2" t="s">
        <v>52</v>
      </c>
      <c r="L83" s="3" t="s">
        <v>719</v>
      </c>
      <c r="M83" s="2" t="s">
        <v>46</v>
      </c>
      <c r="N83" s="2" t="n">
        <v>924446</v>
      </c>
      <c r="O83" s="3" t="s">
        <v>265</v>
      </c>
      <c r="P83" s="2" t="s">
        <v>266</v>
      </c>
      <c r="Q83" s="2" t="s">
        <v>70</v>
      </c>
      <c r="R83" s="2" t="s">
        <v>267</v>
      </c>
      <c r="S83" s="5" t="str">
        <f aca="false">HYPERLINK("https://mncourtfraud.com/file/27-CR-22-11099.pdf__time-stamp.json","27-CR-22-11099.pdf__time-stamp.json")</f>
        <v>27-CR-22-11099.pdf__time-stamp.json</v>
      </c>
      <c r="T83" s="2" t="s">
        <v>722</v>
      </c>
      <c r="U83" s="2" t="s">
        <v>150</v>
      </c>
      <c r="V83" s="2" t="s">
        <v>151</v>
      </c>
      <c r="W83" s="2" t="n">
        <v>1000000</v>
      </c>
      <c r="X83" s="3" t="s">
        <v>719</v>
      </c>
      <c r="Y83" s="2" t="s">
        <v>46</v>
      </c>
      <c r="Z83" s="2" t="s">
        <v>60</v>
      </c>
      <c r="AA83" s="2" t="s">
        <v>46</v>
      </c>
      <c r="AB83" s="2" t="s">
        <v>46</v>
      </c>
      <c r="AC83" s="2" t="s">
        <v>46</v>
      </c>
      <c r="AD83" s="2" t="s">
        <v>46</v>
      </c>
      <c r="AE83" s="2" t="s">
        <v>46</v>
      </c>
      <c r="AF83" s="2" t="s">
        <v>46</v>
      </c>
      <c r="AG83" s="5" t="str">
        <f aca="false">HYPERLINK("https://mncourtfraud.com/file/27-CR-22-11099.pdf.ots__time-stamp.json","27-CR-22-11099.pdf.ots__time-stamp.json")</f>
        <v>27-CR-22-11099.pdf.ots__time-stamp.json</v>
      </c>
      <c r="AH83" s="2" t="s">
        <v>723</v>
      </c>
      <c r="AI83" s="2" t="s">
        <v>89</v>
      </c>
      <c r="AJ83" s="2" t="s">
        <v>90</v>
      </c>
      <c r="AK83" s="2" t="n">
        <v>1000000</v>
      </c>
      <c r="AL83" s="3" t="s">
        <v>720</v>
      </c>
      <c r="AM83" s="2" t="s">
        <v>46</v>
      </c>
      <c r="AN83" s="3" t="s">
        <v>60</v>
      </c>
      <c r="AO83" s="2" t="s">
        <v>46</v>
      </c>
      <c r="AP83" s="2" t="s">
        <v>46</v>
      </c>
      <c r="AQ83" s="2" t="s">
        <v>46</v>
      </c>
      <c r="AR83" s="2" t="s">
        <v>46</v>
      </c>
      <c r="AS83" s="2" t="s">
        <v>46</v>
      </c>
      <c r="AT83" s="2" t="s">
        <v>46</v>
      </c>
    </row>
    <row r="84" customFormat="false" ht="18.7" hidden="false" customHeight="true" outlineLevel="0" collapsed="false">
      <c r="A84" s="5" t="str">
        <f aca="false">HYPERLINK("https://mncourtfraud.com/file/27-CR-22-11719.pdf","27-CR-22-11719.pdf")</f>
        <v>27-CR-22-11719.pdf</v>
      </c>
      <c r="B84" s="2" t="s">
        <v>46</v>
      </c>
      <c r="C84" s="2" t="n">
        <v>171019</v>
      </c>
      <c r="D84" s="2" t="s">
        <v>724</v>
      </c>
      <c r="E84" s="2" t="s">
        <v>725</v>
      </c>
      <c r="F84" s="3" t="s">
        <v>726</v>
      </c>
      <c r="G84" s="5" t="str">
        <f aca="false">HYPERLINK("https://mncourtfraud.com/file/27-CR-22-11719.pdf.ots","27-CR-22-11719.pdf.ots")</f>
        <v>27-CR-22-11719.pdf.ots</v>
      </c>
      <c r="H84" s="3" t="s">
        <v>727</v>
      </c>
      <c r="I84" s="5" t="str">
        <f aca="false">HYPERLINK("https://mncourtfraud.com/file/27-CR-22-11719.pdf.ots.upgraded","27-CR-22-11719.pdf.ots.upgraded")</f>
        <v>27-CR-22-11719.pdf.ots.upgraded</v>
      </c>
      <c r="J84" s="3" t="s">
        <v>728</v>
      </c>
      <c r="K84" s="2" t="s">
        <v>52</v>
      </c>
      <c r="L84" s="3" t="s">
        <v>726</v>
      </c>
      <c r="M84" s="2" t="s">
        <v>46</v>
      </c>
      <c r="N84" s="2" t="n">
        <v>924446</v>
      </c>
      <c r="O84" s="3" t="s">
        <v>265</v>
      </c>
      <c r="P84" s="2" t="s">
        <v>266</v>
      </c>
      <c r="Q84" s="2" t="s">
        <v>70</v>
      </c>
      <c r="R84" s="2" t="s">
        <v>267</v>
      </c>
      <c r="S84" s="5" t="str">
        <f aca="false">HYPERLINK("https://mncourtfraud.com/file/27-CR-22-11719.pdf__time-stamp.json","27-CR-22-11719.pdf__time-stamp.json")</f>
        <v>27-CR-22-11719.pdf__time-stamp.json</v>
      </c>
      <c r="T84" s="2" t="s">
        <v>729</v>
      </c>
      <c r="U84" s="2" t="s">
        <v>142</v>
      </c>
      <c r="V84" s="2" t="s">
        <v>143</v>
      </c>
      <c r="W84" s="2" t="n">
        <v>1000000</v>
      </c>
      <c r="X84" s="3" t="s">
        <v>726</v>
      </c>
      <c r="Y84" s="2" t="s">
        <v>46</v>
      </c>
      <c r="Z84" s="2" t="s">
        <v>60</v>
      </c>
      <c r="AA84" s="2" t="s">
        <v>46</v>
      </c>
      <c r="AB84" s="2" t="s">
        <v>46</v>
      </c>
      <c r="AC84" s="2" t="s">
        <v>46</v>
      </c>
      <c r="AD84" s="2" t="s">
        <v>46</v>
      </c>
      <c r="AE84" s="2" t="s">
        <v>46</v>
      </c>
      <c r="AF84" s="2" t="s">
        <v>46</v>
      </c>
      <c r="AG84" s="5" t="str">
        <f aca="false">HYPERLINK("https://mncourtfraud.com/file/27-CR-22-11719.pdf.ots__time-stamp.json","27-CR-22-11719.pdf.ots__time-stamp.json")</f>
        <v>27-CR-22-11719.pdf.ots__time-stamp.json</v>
      </c>
      <c r="AH84" s="2" t="s">
        <v>730</v>
      </c>
      <c r="AI84" s="2" t="s">
        <v>142</v>
      </c>
      <c r="AJ84" s="2" t="s">
        <v>143</v>
      </c>
      <c r="AK84" s="2" t="n">
        <v>1000000</v>
      </c>
      <c r="AL84" s="3" t="s">
        <v>727</v>
      </c>
      <c r="AM84" s="2" t="s">
        <v>46</v>
      </c>
      <c r="AN84" s="3" t="s">
        <v>60</v>
      </c>
      <c r="AO84" s="2" t="s">
        <v>46</v>
      </c>
      <c r="AP84" s="2" t="s">
        <v>46</v>
      </c>
      <c r="AQ84" s="2" t="s">
        <v>46</v>
      </c>
      <c r="AR84" s="2" t="s">
        <v>46</v>
      </c>
      <c r="AS84" s="2" t="s">
        <v>46</v>
      </c>
      <c r="AT84" s="2" t="s">
        <v>46</v>
      </c>
    </row>
    <row r="85" customFormat="false" ht="18.7" hidden="false" customHeight="true" outlineLevel="0" collapsed="false">
      <c r="A85" s="5" t="str">
        <f aca="false">HYPERLINK("https://mncourtfraud.com/file/27-CR-22-11724.pdf","27-CR-22-11724.pdf")</f>
        <v>27-CR-22-11724.pdf</v>
      </c>
      <c r="B85" s="2" t="s">
        <v>46</v>
      </c>
      <c r="C85" s="2" t="n">
        <v>183845</v>
      </c>
      <c r="D85" s="2" t="s">
        <v>731</v>
      </c>
      <c r="E85" s="2" t="s">
        <v>732</v>
      </c>
      <c r="F85" s="3" t="s">
        <v>733</v>
      </c>
      <c r="G85" s="5" t="str">
        <f aca="false">HYPERLINK("https://mncourtfraud.com/file/27-CR-22-11724.pdf.ots","27-CR-22-11724.pdf.ots")</f>
        <v>27-CR-22-11724.pdf.ots</v>
      </c>
      <c r="H85" s="3" t="s">
        <v>734</v>
      </c>
      <c r="I85" s="5" t="str">
        <f aca="false">HYPERLINK("https://mncourtfraud.com/file/27-CR-22-11724.pdf.ots.upgraded","27-CR-22-11724.pdf.ots.upgraded")</f>
        <v>27-CR-22-11724.pdf.ots.upgraded</v>
      </c>
      <c r="J85" s="3" t="s">
        <v>735</v>
      </c>
      <c r="K85" s="2" t="s">
        <v>52</v>
      </c>
      <c r="L85" s="3" t="s">
        <v>733</v>
      </c>
      <c r="M85" s="2" t="s">
        <v>46</v>
      </c>
      <c r="N85" s="2" t="n">
        <v>924467</v>
      </c>
      <c r="O85" s="3" t="s">
        <v>292</v>
      </c>
      <c r="P85" s="2" t="s">
        <v>293</v>
      </c>
      <c r="Q85" s="2" t="s">
        <v>294</v>
      </c>
      <c r="R85" s="2" t="s">
        <v>295</v>
      </c>
      <c r="S85" s="5" t="str">
        <f aca="false">HYPERLINK("https://mncourtfraud.com/file/27-CR-22-11724.pdf__time-stamp.json","27-CR-22-11724.pdf__time-stamp.json")</f>
        <v>27-CR-22-11724.pdf__time-stamp.json</v>
      </c>
      <c r="T85" s="2" t="s">
        <v>736</v>
      </c>
      <c r="U85" s="2" t="s">
        <v>150</v>
      </c>
      <c r="V85" s="2" t="s">
        <v>151</v>
      </c>
      <c r="W85" s="2" t="n">
        <v>1000000</v>
      </c>
      <c r="X85" s="3" t="s">
        <v>733</v>
      </c>
      <c r="Y85" s="2" t="s">
        <v>46</v>
      </c>
      <c r="Z85" s="2" t="s">
        <v>60</v>
      </c>
      <c r="AA85" s="2" t="s">
        <v>46</v>
      </c>
      <c r="AB85" s="2" t="s">
        <v>46</v>
      </c>
      <c r="AC85" s="2" t="s">
        <v>46</v>
      </c>
      <c r="AD85" s="2" t="s">
        <v>46</v>
      </c>
      <c r="AE85" s="2" t="s">
        <v>46</v>
      </c>
      <c r="AF85" s="2" t="s">
        <v>46</v>
      </c>
      <c r="AG85" s="5" t="str">
        <f aca="false">HYPERLINK("https://mncourtfraud.com/file/27-CR-22-11724.pdf.ots__time-stamp.json","27-CR-22-11724.pdf.ots__time-stamp.json")</f>
        <v>27-CR-22-11724.pdf.ots__time-stamp.json</v>
      </c>
      <c r="AH85" s="2" t="s">
        <v>737</v>
      </c>
      <c r="AI85" s="2" t="s">
        <v>400</v>
      </c>
      <c r="AJ85" s="2" t="s">
        <v>401</v>
      </c>
      <c r="AK85" s="2" t="n">
        <v>1000000</v>
      </c>
      <c r="AL85" s="3" t="s">
        <v>734</v>
      </c>
      <c r="AM85" s="2" t="s">
        <v>46</v>
      </c>
      <c r="AN85" s="3" t="s">
        <v>60</v>
      </c>
      <c r="AO85" s="2" t="s">
        <v>46</v>
      </c>
      <c r="AP85" s="2" t="s">
        <v>46</v>
      </c>
      <c r="AQ85" s="2" t="s">
        <v>46</v>
      </c>
      <c r="AR85" s="2" t="s">
        <v>46</v>
      </c>
      <c r="AS85" s="2" t="s">
        <v>46</v>
      </c>
      <c r="AT85" s="2" t="s">
        <v>46</v>
      </c>
    </row>
    <row r="86" customFormat="false" ht="18.7" hidden="false" customHeight="true" outlineLevel="0" collapsed="false">
      <c r="A86" s="5" t="str">
        <f aca="false">HYPERLINK("https://mncourtfraud.com/file/27-CR-22-13027.pdf","27-CR-22-13027.pdf")</f>
        <v>27-CR-22-13027.pdf</v>
      </c>
      <c r="B86" s="2" t="s">
        <v>46</v>
      </c>
      <c r="C86" s="2" t="n">
        <v>198699</v>
      </c>
      <c r="D86" s="2" t="s">
        <v>738</v>
      </c>
      <c r="E86" s="2" t="s">
        <v>739</v>
      </c>
      <c r="F86" s="3" t="s">
        <v>740</v>
      </c>
      <c r="G86" s="5" t="str">
        <f aca="false">HYPERLINK("https://mncourtfraud.com/file/27-CR-22-13027.pdf.ots","27-CR-22-13027.pdf.ots")</f>
        <v>27-CR-22-13027.pdf.ots</v>
      </c>
      <c r="H86" s="3" t="s">
        <v>741</v>
      </c>
      <c r="I86" s="5" t="str">
        <f aca="false">HYPERLINK("https://mncourtfraud.com/file/27-CR-22-13027.pdf.ots.upgraded","27-CR-22-13027.pdf.ots.upgraded")</f>
        <v>27-CR-22-13027.pdf.ots.upgraded</v>
      </c>
      <c r="J86" s="3" t="s">
        <v>742</v>
      </c>
      <c r="K86" s="2" t="s">
        <v>52</v>
      </c>
      <c r="L86" s="3" t="s">
        <v>740</v>
      </c>
      <c r="M86" s="2" t="s">
        <v>46</v>
      </c>
      <c r="N86" s="2" t="n">
        <v>924446</v>
      </c>
      <c r="O86" s="3" t="s">
        <v>265</v>
      </c>
      <c r="P86" s="2" t="s">
        <v>266</v>
      </c>
      <c r="Q86" s="2" t="s">
        <v>70</v>
      </c>
      <c r="R86" s="2" t="s">
        <v>267</v>
      </c>
      <c r="S86" s="5" t="str">
        <f aca="false">HYPERLINK("https://mncourtfraud.com/file/27-CR-22-13027.pdf__time-stamp.json","27-CR-22-13027.pdf__time-stamp.json")</f>
        <v>27-CR-22-13027.pdf__time-stamp.json</v>
      </c>
      <c r="T86" s="2" t="s">
        <v>743</v>
      </c>
      <c r="U86" s="2" t="s">
        <v>182</v>
      </c>
      <c r="V86" s="2" t="s">
        <v>183</v>
      </c>
      <c r="W86" s="2" t="n">
        <v>1000000</v>
      </c>
      <c r="X86" s="3" t="s">
        <v>740</v>
      </c>
      <c r="Y86" s="2" t="s">
        <v>46</v>
      </c>
      <c r="Z86" s="2" t="s">
        <v>60</v>
      </c>
      <c r="AA86" s="2" t="s">
        <v>46</v>
      </c>
      <c r="AB86" s="2" t="s">
        <v>46</v>
      </c>
      <c r="AC86" s="2" t="s">
        <v>46</v>
      </c>
      <c r="AD86" s="2" t="s">
        <v>46</v>
      </c>
      <c r="AE86" s="2" t="s">
        <v>46</v>
      </c>
      <c r="AF86" s="2" t="s">
        <v>46</v>
      </c>
      <c r="AG86" s="5" t="str">
        <f aca="false">HYPERLINK("https://mncourtfraud.com/file/27-CR-22-13027.pdf.ots__time-stamp.json","27-CR-22-13027.pdf.ots__time-stamp.json")</f>
        <v>27-CR-22-13027.pdf.ots__time-stamp.json</v>
      </c>
      <c r="AH86" s="2" t="s">
        <v>744</v>
      </c>
      <c r="AI86" s="2" t="s">
        <v>231</v>
      </c>
      <c r="AJ86" s="2" t="s">
        <v>232</v>
      </c>
      <c r="AK86" s="2" t="n">
        <v>1000000</v>
      </c>
      <c r="AL86" s="3" t="s">
        <v>741</v>
      </c>
      <c r="AM86" s="2" t="s">
        <v>46</v>
      </c>
      <c r="AN86" s="3" t="s">
        <v>60</v>
      </c>
      <c r="AO86" s="2" t="s">
        <v>46</v>
      </c>
      <c r="AP86" s="2" t="s">
        <v>46</v>
      </c>
      <c r="AQ86" s="2" t="s">
        <v>46</v>
      </c>
      <c r="AR86" s="2" t="s">
        <v>46</v>
      </c>
      <c r="AS86" s="2" t="s">
        <v>46</v>
      </c>
      <c r="AT86" s="2" t="s">
        <v>46</v>
      </c>
    </row>
    <row r="87" customFormat="false" ht="18.7" hidden="false" customHeight="true" outlineLevel="0" collapsed="false">
      <c r="A87" s="5" t="str">
        <f aca="false">HYPERLINK("https://mncourtfraud.com/file/27-CR-22-15150.pdf","27-CR-22-15150.pdf")</f>
        <v>27-CR-22-15150.pdf</v>
      </c>
      <c r="B87" s="2" t="s">
        <v>46</v>
      </c>
      <c r="C87" s="2" t="n">
        <v>208973</v>
      </c>
      <c r="D87" s="2" t="s">
        <v>745</v>
      </c>
      <c r="E87" s="2" t="s">
        <v>746</v>
      </c>
      <c r="F87" s="3" t="s">
        <v>747</v>
      </c>
      <c r="G87" s="5" t="str">
        <f aca="false">HYPERLINK("https://mncourtfraud.com/file/27-CR-22-15150.pdf.ots","27-CR-22-15150.pdf.ots")</f>
        <v>27-CR-22-15150.pdf.ots</v>
      </c>
      <c r="H87" s="3" t="s">
        <v>748</v>
      </c>
      <c r="I87" s="5" t="str">
        <f aca="false">HYPERLINK("https://mncourtfraud.com/file/27-CR-22-15150.pdf.ots.upgraded","27-CR-22-15150.pdf.ots.upgraded")</f>
        <v>27-CR-22-15150.pdf.ots.upgraded</v>
      </c>
      <c r="J87" s="3" t="s">
        <v>749</v>
      </c>
      <c r="K87" s="2" t="s">
        <v>52</v>
      </c>
      <c r="L87" s="3" t="s">
        <v>747</v>
      </c>
      <c r="M87" s="2" t="s">
        <v>46</v>
      </c>
      <c r="N87" s="2" t="n">
        <v>924467</v>
      </c>
      <c r="O87" s="3" t="s">
        <v>292</v>
      </c>
      <c r="P87" s="2" t="s">
        <v>293</v>
      </c>
      <c r="Q87" s="2" t="s">
        <v>294</v>
      </c>
      <c r="R87" s="2" t="s">
        <v>295</v>
      </c>
      <c r="S87" s="5" t="str">
        <f aca="false">HYPERLINK("https://mncourtfraud.com/file/27-CR-22-15150.pdf__time-stamp.json","27-CR-22-15150.pdf__time-stamp.json")</f>
        <v>27-CR-22-15150.pdf__time-stamp.json</v>
      </c>
      <c r="T87" s="2" t="s">
        <v>750</v>
      </c>
      <c r="U87" s="2" t="s">
        <v>142</v>
      </c>
      <c r="V87" s="2" t="s">
        <v>143</v>
      </c>
      <c r="W87" s="2" t="n">
        <v>1000000</v>
      </c>
      <c r="X87" s="3" t="s">
        <v>747</v>
      </c>
      <c r="Y87" s="2" t="s">
        <v>46</v>
      </c>
      <c r="Z87" s="2" t="s">
        <v>60</v>
      </c>
      <c r="AA87" s="2" t="s">
        <v>46</v>
      </c>
      <c r="AB87" s="2" t="s">
        <v>46</v>
      </c>
      <c r="AC87" s="2" t="s">
        <v>46</v>
      </c>
      <c r="AD87" s="2" t="s">
        <v>46</v>
      </c>
      <c r="AE87" s="2" t="s">
        <v>46</v>
      </c>
      <c r="AF87" s="2" t="s">
        <v>46</v>
      </c>
      <c r="AG87" s="5" t="str">
        <f aca="false">HYPERLINK("https://mncourtfraud.com/file/27-CR-22-15150.pdf.ots__time-stamp.json","27-CR-22-15150.pdf.ots__time-stamp.json")</f>
        <v>27-CR-22-15150.pdf.ots__time-stamp.json</v>
      </c>
      <c r="AH87" s="2" t="s">
        <v>751</v>
      </c>
      <c r="AI87" s="2" t="s">
        <v>142</v>
      </c>
      <c r="AJ87" s="2" t="s">
        <v>143</v>
      </c>
      <c r="AK87" s="2" t="n">
        <v>1000000</v>
      </c>
      <c r="AL87" s="3" t="s">
        <v>748</v>
      </c>
      <c r="AM87" s="2" t="s">
        <v>46</v>
      </c>
      <c r="AN87" s="3" t="s">
        <v>60</v>
      </c>
      <c r="AO87" s="2" t="s">
        <v>46</v>
      </c>
      <c r="AP87" s="2" t="s">
        <v>46</v>
      </c>
      <c r="AQ87" s="2" t="s">
        <v>46</v>
      </c>
      <c r="AR87" s="2" t="s">
        <v>46</v>
      </c>
      <c r="AS87" s="2" t="s">
        <v>46</v>
      </c>
      <c r="AT87" s="2" t="s">
        <v>46</v>
      </c>
    </row>
    <row r="88" customFormat="false" ht="18.7" hidden="false" customHeight="true" outlineLevel="0" collapsed="false">
      <c r="A88" s="5" t="str">
        <f aca="false">HYPERLINK("https://mncourtfraud.com/file/27-CR-22-15594.pdf","27-CR-22-15594.pdf")</f>
        <v>27-CR-22-15594.pdf</v>
      </c>
      <c r="B88" s="2" t="s">
        <v>46</v>
      </c>
      <c r="C88" s="2" t="n">
        <v>210068</v>
      </c>
      <c r="D88" s="2" t="s">
        <v>752</v>
      </c>
      <c r="E88" s="2" t="s">
        <v>753</v>
      </c>
      <c r="F88" s="3" t="s">
        <v>754</v>
      </c>
      <c r="G88" s="5" t="str">
        <f aca="false">HYPERLINK("https://mncourtfraud.com/file/27-CR-22-15594.pdf.ots","27-CR-22-15594.pdf.ots")</f>
        <v>27-CR-22-15594.pdf.ots</v>
      </c>
      <c r="H88" s="3" t="s">
        <v>755</v>
      </c>
      <c r="I88" s="5" t="str">
        <f aca="false">HYPERLINK("https://mncourtfraud.com/file/27-CR-22-15594.pdf.ots.upgraded","27-CR-22-15594.pdf.ots.upgraded")</f>
        <v>27-CR-22-15594.pdf.ots.upgraded</v>
      </c>
      <c r="J88" s="3" t="s">
        <v>756</v>
      </c>
      <c r="K88" s="2" t="s">
        <v>52</v>
      </c>
      <c r="L88" s="3" t="s">
        <v>754</v>
      </c>
      <c r="M88" s="2" t="s">
        <v>46</v>
      </c>
      <c r="N88" s="2" t="n">
        <v>924283</v>
      </c>
      <c r="O88" s="3" t="s">
        <v>53</v>
      </c>
      <c r="P88" s="2" t="s">
        <v>54</v>
      </c>
      <c r="Q88" s="2" t="s">
        <v>55</v>
      </c>
      <c r="R88" s="2" t="s">
        <v>56</v>
      </c>
      <c r="S88" s="5" t="str">
        <f aca="false">HYPERLINK("https://mncourtfraud.com/file/27-CR-22-15594.pdf__time-stamp.json","27-CR-22-15594.pdf__time-stamp.json")</f>
        <v>27-CR-22-15594.pdf__time-stamp.json</v>
      </c>
      <c r="T88" s="2" t="s">
        <v>757</v>
      </c>
      <c r="U88" s="2" t="s">
        <v>595</v>
      </c>
      <c r="V88" s="2" t="s">
        <v>596</v>
      </c>
      <c r="W88" s="2" t="n">
        <v>1000000</v>
      </c>
      <c r="X88" s="3" t="s">
        <v>754</v>
      </c>
      <c r="Y88" s="2" t="s">
        <v>46</v>
      </c>
      <c r="Z88" s="2" t="s">
        <v>60</v>
      </c>
      <c r="AA88" s="2" t="s">
        <v>46</v>
      </c>
      <c r="AB88" s="2" t="s">
        <v>46</v>
      </c>
      <c r="AC88" s="2" t="s">
        <v>46</v>
      </c>
      <c r="AD88" s="2" t="s">
        <v>46</v>
      </c>
      <c r="AE88" s="2" t="s">
        <v>46</v>
      </c>
      <c r="AF88" s="2" t="s">
        <v>46</v>
      </c>
      <c r="AG88" s="5" t="str">
        <f aca="false">HYPERLINK("https://mncourtfraud.com/file/27-CR-22-15594.pdf.ots__time-stamp.json","27-CR-22-15594.pdf.ots__time-stamp.json")</f>
        <v>27-CR-22-15594.pdf.ots__time-stamp.json</v>
      </c>
      <c r="AH88" s="2" t="s">
        <v>758</v>
      </c>
      <c r="AI88" s="2" t="s">
        <v>517</v>
      </c>
      <c r="AJ88" s="2" t="s">
        <v>518</v>
      </c>
      <c r="AK88" s="2" t="n">
        <v>1000000</v>
      </c>
      <c r="AL88" s="3" t="s">
        <v>755</v>
      </c>
      <c r="AM88" s="2" t="s">
        <v>46</v>
      </c>
      <c r="AN88" s="3" t="s">
        <v>60</v>
      </c>
      <c r="AO88" s="2" t="s">
        <v>46</v>
      </c>
      <c r="AP88" s="2" t="s">
        <v>46</v>
      </c>
      <c r="AQ88" s="2" t="s">
        <v>46</v>
      </c>
      <c r="AR88" s="2" t="s">
        <v>46</v>
      </c>
      <c r="AS88" s="2" t="s">
        <v>46</v>
      </c>
      <c r="AT88" s="2" t="s">
        <v>46</v>
      </c>
    </row>
    <row r="89" customFormat="false" ht="18.7" hidden="false" customHeight="true" outlineLevel="0" collapsed="false">
      <c r="A89" s="5" t="str">
        <f aca="false">HYPERLINK("https://mncourtfraud.com/file/27-CR-22-16687.pdf","27-CR-22-16687.pdf")</f>
        <v>27-CR-22-16687.pdf</v>
      </c>
      <c r="B89" s="2" t="s">
        <v>46</v>
      </c>
      <c r="C89" s="2" t="n">
        <v>229140</v>
      </c>
      <c r="D89" s="2" t="s">
        <v>759</v>
      </c>
      <c r="E89" s="2" t="s">
        <v>760</v>
      </c>
      <c r="F89" s="3" t="s">
        <v>761</v>
      </c>
      <c r="G89" s="5" t="str">
        <f aca="false">HYPERLINK("https://mncourtfraud.com/file/27-CR-22-16687.pdf.ots","27-CR-22-16687.pdf.ots")</f>
        <v>27-CR-22-16687.pdf.ots</v>
      </c>
      <c r="H89" s="3" t="s">
        <v>762</v>
      </c>
      <c r="I89" s="5" t="str">
        <f aca="false">HYPERLINK("https://mncourtfraud.com/file/27-CR-22-16687.pdf.ots.upgraded","27-CR-22-16687.pdf.ots.upgraded")</f>
        <v>27-CR-22-16687.pdf.ots.upgraded</v>
      </c>
      <c r="J89" s="3" t="s">
        <v>763</v>
      </c>
      <c r="K89" s="2" t="s">
        <v>52</v>
      </c>
      <c r="L89" s="3" t="s">
        <v>761</v>
      </c>
      <c r="M89" s="2" t="s">
        <v>46</v>
      </c>
      <c r="N89" s="2" t="n">
        <v>924446</v>
      </c>
      <c r="O89" s="3" t="s">
        <v>265</v>
      </c>
      <c r="P89" s="2" t="s">
        <v>266</v>
      </c>
      <c r="Q89" s="2" t="s">
        <v>70</v>
      </c>
      <c r="R89" s="2" t="s">
        <v>267</v>
      </c>
      <c r="S89" s="5" t="str">
        <f aca="false">HYPERLINK("https://mncourtfraud.com/file/27-CR-22-16687.pdf__time-stamp.json","27-CR-22-16687.pdf__time-stamp.json")</f>
        <v>27-CR-22-16687.pdf__time-stamp.json</v>
      </c>
      <c r="T89" s="2" t="s">
        <v>764</v>
      </c>
      <c r="U89" s="2" t="s">
        <v>207</v>
      </c>
      <c r="V89" s="2" t="s">
        <v>208</v>
      </c>
      <c r="W89" s="2" t="n">
        <v>1000000</v>
      </c>
      <c r="X89" s="3" t="s">
        <v>761</v>
      </c>
      <c r="Y89" s="2" t="s">
        <v>46</v>
      </c>
      <c r="Z89" s="2" t="s">
        <v>60</v>
      </c>
      <c r="AA89" s="2" t="s">
        <v>46</v>
      </c>
      <c r="AB89" s="2" t="s">
        <v>46</v>
      </c>
      <c r="AC89" s="2" t="s">
        <v>46</v>
      </c>
      <c r="AD89" s="2" t="s">
        <v>46</v>
      </c>
      <c r="AE89" s="2" t="s">
        <v>46</v>
      </c>
      <c r="AF89" s="2" t="s">
        <v>46</v>
      </c>
      <c r="AG89" s="5" t="str">
        <f aca="false">HYPERLINK("https://mncourtfraud.com/file/27-CR-22-16687.pdf.ots__time-stamp.json","27-CR-22-16687.pdf.ots__time-stamp.json")</f>
        <v>27-CR-22-16687.pdf.ots__time-stamp.json</v>
      </c>
      <c r="AH89" s="2" t="s">
        <v>765</v>
      </c>
      <c r="AI89" s="2" t="s">
        <v>74</v>
      </c>
      <c r="AJ89" s="2" t="s">
        <v>75</v>
      </c>
      <c r="AK89" s="2" t="n">
        <v>1000000</v>
      </c>
      <c r="AL89" s="3" t="s">
        <v>762</v>
      </c>
      <c r="AM89" s="2" t="s">
        <v>46</v>
      </c>
      <c r="AN89" s="3" t="s">
        <v>60</v>
      </c>
      <c r="AO89" s="2" t="s">
        <v>46</v>
      </c>
      <c r="AP89" s="2" t="s">
        <v>46</v>
      </c>
      <c r="AQ89" s="2" t="s">
        <v>46</v>
      </c>
      <c r="AR89" s="2" t="s">
        <v>46</v>
      </c>
      <c r="AS89" s="2" t="s">
        <v>46</v>
      </c>
      <c r="AT89" s="2" t="s">
        <v>46</v>
      </c>
    </row>
    <row r="90" customFormat="false" ht="18.7" hidden="false" customHeight="true" outlineLevel="0" collapsed="false">
      <c r="A90" s="5" t="str">
        <f aca="false">HYPERLINK("https://mncourtfraud.com/file/27-CR-22-17285.pdf","27-CR-22-17285.pdf")</f>
        <v>27-CR-22-17285.pdf</v>
      </c>
      <c r="B90" s="2" t="s">
        <v>46</v>
      </c>
      <c r="C90" s="2" t="n">
        <v>195162</v>
      </c>
      <c r="D90" s="2" t="s">
        <v>766</v>
      </c>
      <c r="E90" s="2" t="s">
        <v>767</v>
      </c>
      <c r="F90" s="3" t="s">
        <v>768</v>
      </c>
      <c r="G90" s="5" t="str">
        <f aca="false">HYPERLINK("https://mncourtfraud.com/file/27-CR-22-17285.pdf.ots","27-CR-22-17285.pdf.ots")</f>
        <v>27-CR-22-17285.pdf.ots</v>
      </c>
      <c r="H90" s="3" t="s">
        <v>769</v>
      </c>
      <c r="I90" s="5" t="str">
        <f aca="false">HYPERLINK("https://mncourtfraud.com/file/27-CR-22-17285.pdf.ots.upgraded","27-CR-22-17285.pdf.ots.upgraded")</f>
        <v>27-CR-22-17285.pdf.ots.upgraded</v>
      </c>
      <c r="J90" s="3" t="s">
        <v>770</v>
      </c>
      <c r="K90" s="2" t="s">
        <v>52</v>
      </c>
      <c r="L90" s="3" t="s">
        <v>768</v>
      </c>
      <c r="M90" s="2" t="s">
        <v>46</v>
      </c>
      <c r="N90" s="2" t="n">
        <v>924451</v>
      </c>
      <c r="O90" s="3" t="s">
        <v>69</v>
      </c>
      <c r="P90" s="2" t="s">
        <v>70</v>
      </c>
      <c r="Q90" s="2" t="s">
        <v>71</v>
      </c>
      <c r="R90" s="2" t="s">
        <v>72</v>
      </c>
      <c r="S90" s="5" t="str">
        <f aca="false">HYPERLINK("https://mncourtfraud.com/file/27-CR-22-17285.pdf__time-stamp.json","27-CR-22-17285.pdf__time-stamp.json")</f>
        <v>27-CR-22-17285.pdf__time-stamp.json</v>
      </c>
      <c r="T90" s="2" t="s">
        <v>771</v>
      </c>
      <c r="U90" s="2" t="s">
        <v>118</v>
      </c>
      <c r="V90" s="2" t="s">
        <v>119</v>
      </c>
      <c r="W90" s="2" t="n">
        <v>1000000</v>
      </c>
      <c r="X90" s="3" t="s">
        <v>768</v>
      </c>
      <c r="Y90" s="2" t="s">
        <v>46</v>
      </c>
      <c r="Z90" s="2" t="s">
        <v>60</v>
      </c>
      <c r="AA90" s="2" t="s">
        <v>46</v>
      </c>
      <c r="AB90" s="2" t="s">
        <v>46</v>
      </c>
      <c r="AC90" s="2" t="s">
        <v>46</v>
      </c>
      <c r="AD90" s="2" t="s">
        <v>46</v>
      </c>
      <c r="AE90" s="2" t="s">
        <v>46</v>
      </c>
      <c r="AF90" s="2" t="s">
        <v>46</v>
      </c>
      <c r="AG90" s="5" t="str">
        <f aca="false">HYPERLINK("https://mncourtfraud.com/file/27-CR-22-17285.pdf.ots__time-stamp.json","27-CR-22-17285.pdf.ots__time-stamp.json")</f>
        <v>27-CR-22-17285.pdf.ots__time-stamp.json</v>
      </c>
      <c r="AH90" s="2" t="s">
        <v>772</v>
      </c>
      <c r="AI90" s="2" t="s">
        <v>182</v>
      </c>
      <c r="AJ90" s="2" t="s">
        <v>183</v>
      </c>
      <c r="AK90" s="2" t="n">
        <v>1000000</v>
      </c>
      <c r="AL90" s="3" t="s">
        <v>769</v>
      </c>
      <c r="AM90" s="2" t="s">
        <v>46</v>
      </c>
      <c r="AN90" s="3" t="s">
        <v>60</v>
      </c>
      <c r="AO90" s="2" t="s">
        <v>46</v>
      </c>
      <c r="AP90" s="2" t="s">
        <v>46</v>
      </c>
      <c r="AQ90" s="2" t="s">
        <v>46</v>
      </c>
      <c r="AR90" s="2" t="s">
        <v>46</v>
      </c>
      <c r="AS90" s="2" t="s">
        <v>46</v>
      </c>
      <c r="AT90" s="2" t="s">
        <v>46</v>
      </c>
    </row>
    <row r="91" customFormat="false" ht="18.7" hidden="false" customHeight="true" outlineLevel="0" collapsed="false">
      <c r="A91" s="5" t="str">
        <f aca="false">HYPERLINK("https://mncourtfraud.com/file/27-CR-22-18159.pdf","27-CR-22-18159.pdf")</f>
        <v>27-CR-22-18159.pdf</v>
      </c>
      <c r="B91" s="2" t="s">
        <v>46</v>
      </c>
      <c r="C91" s="2" t="n">
        <v>233130</v>
      </c>
      <c r="D91" s="2" t="s">
        <v>773</v>
      </c>
      <c r="E91" s="2" t="s">
        <v>774</v>
      </c>
      <c r="F91" s="3" t="s">
        <v>775</v>
      </c>
      <c r="G91" s="5" t="str">
        <f aca="false">HYPERLINK("https://mncourtfraud.com/file/27-CR-22-18159.pdf.ots","27-CR-22-18159.pdf.ots")</f>
        <v>27-CR-22-18159.pdf.ots</v>
      </c>
      <c r="H91" s="3" t="s">
        <v>776</v>
      </c>
      <c r="I91" s="5" t="str">
        <f aca="false">HYPERLINK("https://mncourtfraud.com/file/27-CR-22-18159.pdf.ots.upgraded","27-CR-22-18159.pdf.ots.upgraded")</f>
        <v>27-CR-22-18159.pdf.ots.upgraded</v>
      </c>
      <c r="J91" s="3" t="s">
        <v>777</v>
      </c>
      <c r="K91" s="2" t="s">
        <v>52</v>
      </c>
      <c r="L91" s="3" t="s">
        <v>775</v>
      </c>
      <c r="M91" s="2" t="s">
        <v>46</v>
      </c>
      <c r="N91" s="2" t="n">
        <v>924275</v>
      </c>
      <c r="O91" s="3" t="s">
        <v>277</v>
      </c>
      <c r="P91" s="2" t="s">
        <v>278</v>
      </c>
      <c r="Q91" s="2" t="s">
        <v>279</v>
      </c>
      <c r="R91" s="2" t="s">
        <v>280</v>
      </c>
      <c r="S91" s="5" t="str">
        <f aca="false">HYPERLINK("https://mncourtfraud.com/file/27-CR-22-18159.pdf__time-stamp.json","27-CR-22-18159.pdf__time-stamp.json")</f>
        <v>27-CR-22-18159.pdf__time-stamp.json</v>
      </c>
      <c r="T91" s="2" t="s">
        <v>778</v>
      </c>
      <c r="U91" s="2" t="s">
        <v>595</v>
      </c>
      <c r="V91" s="2" t="s">
        <v>596</v>
      </c>
      <c r="W91" s="2" t="n">
        <v>1000000</v>
      </c>
      <c r="X91" s="3" t="s">
        <v>775</v>
      </c>
      <c r="Y91" s="2" t="s">
        <v>46</v>
      </c>
      <c r="Z91" s="2" t="s">
        <v>60</v>
      </c>
      <c r="AA91" s="2" t="s">
        <v>46</v>
      </c>
      <c r="AB91" s="2" t="s">
        <v>46</v>
      </c>
      <c r="AC91" s="2" t="s">
        <v>46</v>
      </c>
      <c r="AD91" s="2" t="s">
        <v>46</v>
      </c>
      <c r="AE91" s="2" t="s">
        <v>46</v>
      </c>
      <c r="AF91" s="2" t="s">
        <v>46</v>
      </c>
      <c r="AG91" s="5" t="str">
        <f aca="false">HYPERLINK("https://mncourtfraud.com/file/27-CR-22-18159.pdf.ots__time-stamp.json","27-CR-22-18159.pdf.ots__time-stamp.json")</f>
        <v>27-CR-22-18159.pdf.ots__time-stamp.json</v>
      </c>
      <c r="AH91" s="2" t="s">
        <v>779</v>
      </c>
      <c r="AI91" s="2" t="s">
        <v>595</v>
      </c>
      <c r="AJ91" s="2" t="s">
        <v>596</v>
      </c>
      <c r="AK91" s="2" t="n">
        <v>1000000</v>
      </c>
      <c r="AL91" s="3" t="s">
        <v>776</v>
      </c>
      <c r="AM91" s="2" t="s">
        <v>46</v>
      </c>
      <c r="AN91" s="3" t="s">
        <v>60</v>
      </c>
      <c r="AO91" s="2" t="s">
        <v>46</v>
      </c>
      <c r="AP91" s="2" t="s">
        <v>46</v>
      </c>
      <c r="AQ91" s="2" t="s">
        <v>46</v>
      </c>
      <c r="AR91" s="2" t="s">
        <v>46</v>
      </c>
      <c r="AS91" s="2" t="s">
        <v>46</v>
      </c>
      <c r="AT91" s="2" t="s">
        <v>46</v>
      </c>
    </row>
    <row r="92" customFormat="false" ht="18.7" hidden="false" customHeight="true" outlineLevel="0" collapsed="false">
      <c r="A92" s="5" t="str">
        <f aca="false">HYPERLINK("https://mncourtfraud.com/file/27-CR-22-18207.pdf","27-CR-22-18207.pdf")</f>
        <v>27-CR-22-18207.pdf</v>
      </c>
      <c r="B92" s="2" t="s">
        <v>46</v>
      </c>
      <c r="C92" s="2" t="n">
        <v>201180</v>
      </c>
      <c r="D92" s="2" t="s">
        <v>780</v>
      </c>
      <c r="E92" s="2" t="s">
        <v>781</v>
      </c>
      <c r="F92" s="3" t="s">
        <v>782</v>
      </c>
      <c r="G92" s="5" t="str">
        <f aca="false">HYPERLINK("https://mncourtfraud.com/file/27-CR-22-18207.pdf.ots","27-CR-22-18207.pdf.ots")</f>
        <v>27-CR-22-18207.pdf.ots</v>
      </c>
      <c r="H92" s="3" t="s">
        <v>783</v>
      </c>
      <c r="I92" s="5" t="str">
        <f aca="false">HYPERLINK("https://mncourtfraud.com/file/27-CR-22-18207.pdf.ots.upgraded","27-CR-22-18207.pdf.ots.upgraded")</f>
        <v>27-CR-22-18207.pdf.ots.upgraded</v>
      </c>
      <c r="J92" s="3" t="s">
        <v>784</v>
      </c>
      <c r="K92" s="2" t="s">
        <v>52</v>
      </c>
      <c r="L92" s="3" t="s">
        <v>782</v>
      </c>
      <c r="M92" s="2" t="s">
        <v>46</v>
      </c>
      <c r="N92" s="2" t="n">
        <v>924451</v>
      </c>
      <c r="O92" s="3" t="s">
        <v>69</v>
      </c>
      <c r="P92" s="2" t="s">
        <v>70</v>
      </c>
      <c r="Q92" s="2" t="s">
        <v>71</v>
      </c>
      <c r="R92" s="2" t="s">
        <v>72</v>
      </c>
      <c r="S92" s="5" t="str">
        <f aca="false">HYPERLINK("https://mncourtfraud.com/file/27-CR-22-18207.pdf__time-stamp.json","27-CR-22-18207.pdf__time-stamp.json")</f>
        <v>27-CR-22-18207.pdf__time-stamp.json</v>
      </c>
      <c r="T92" s="2" t="s">
        <v>785</v>
      </c>
      <c r="U92" s="2" t="s">
        <v>118</v>
      </c>
      <c r="V92" s="2" t="s">
        <v>119</v>
      </c>
      <c r="W92" s="2" t="n">
        <v>1000000</v>
      </c>
      <c r="X92" s="3" t="s">
        <v>782</v>
      </c>
      <c r="Y92" s="2" t="s">
        <v>46</v>
      </c>
      <c r="Z92" s="2" t="s">
        <v>60</v>
      </c>
      <c r="AA92" s="2" t="s">
        <v>46</v>
      </c>
      <c r="AB92" s="2" t="s">
        <v>46</v>
      </c>
      <c r="AC92" s="2" t="s">
        <v>46</v>
      </c>
      <c r="AD92" s="2" t="s">
        <v>46</v>
      </c>
      <c r="AE92" s="2" t="s">
        <v>46</v>
      </c>
      <c r="AF92" s="2" t="s">
        <v>46</v>
      </c>
      <c r="AG92" s="5" t="str">
        <f aca="false">HYPERLINK("https://mncourtfraud.com/file/27-CR-22-18207.pdf.ots__time-stamp.json","27-CR-22-18207.pdf.ots__time-stamp.json")</f>
        <v>27-CR-22-18207.pdf.ots__time-stamp.json</v>
      </c>
      <c r="AH92" s="2" t="s">
        <v>786</v>
      </c>
      <c r="AI92" s="2" t="s">
        <v>89</v>
      </c>
      <c r="AJ92" s="2" t="s">
        <v>90</v>
      </c>
      <c r="AK92" s="2" t="n">
        <v>1000000</v>
      </c>
      <c r="AL92" s="3" t="s">
        <v>783</v>
      </c>
      <c r="AM92" s="2" t="s">
        <v>46</v>
      </c>
      <c r="AN92" s="3" t="s">
        <v>60</v>
      </c>
      <c r="AO92" s="2" t="s">
        <v>46</v>
      </c>
      <c r="AP92" s="2" t="s">
        <v>46</v>
      </c>
      <c r="AQ92" s="2" t="s">
        <v>46</v>
      </c>
      <c r="AR92" s="2" t="s">
        <v>46</v>
      </c>
      <c r="AS92" s="2" t="s">
        <v>46</v>
      </c>
      <c r="AT92" s="2" t="s">
        <v>46</v>
      </c>
    </row>
    <row r="93" customFormat="false" ht="18.7" hidden="false" customHeight="true" outlineLevel="0" collapsed="false">
      <c r="A93" s="5" t="str">
        <f aca="false">HYPERLINK("https://mncourtfraud.com/file/27-CR-22-18616.pdf","27-CR-22-18616.pdf")</f>
        <v>27-CR-22-18616.pdf</v>
      </c>
      <c r="B93" s="2" t="s">
        <v>46</v>
      </c>
      <c r="C93" s="2" t="n">
        <v>181610</v>
      </c>
      <c r="D93" s="2" t="s">
        <v>787</v>
      </c>
      <c r="E93" s="2" t="s">
        <v>788</v>
      </c>
      <c r="F93" s="3" t="s">
        <v>789</v>
      </c>
      <c r="G93" s="5" t="str">
        <f aca="false">HYPERLINK("https://mncourtfraud.com/file/27-CR-22-18616.pdf.ots","27-CR-22-18616.pdf.ots")</f>
        <v>27-CR-22-18616.pdf.ots</v>
      </c>
      <c r="H93" s="3" t="s">
        <v>790</v>
      </c>
      <c r="I93" s="5" t="str">
        <f aca="false">HYPERLINK("https://mncourtfraud.com/file/27-CR-22-18616.pdf.ots.upgraded","27-CR-22-18616.pdf.ots.upgraded")</f>
        <v>27-CR-22-18616.pdf.ots.upgraded</v>
      </c>
      <c r="J93" s="3" t="s">
        <v>791</v>
      </c>
      <c r="K93" s="2" t="s">
        <v>52</v>
      </c>
      <c r="L93" s="3" t="s">
        <v>789</v>
      </c>
      <c r="M93" s="2" t="s">
        <v>46</v>
      </c>
      <c r="N93" s="2" t="n">
        <v>924451</v>
      </c>
      <c r="O93" s="3" t="s">
        <v>69</v>
      </c>
      <c r="P93" s="2" t="s">
        <v>70</v>
      </c>
      <c r="Q93" s="2" t="s">
        <v>71</v>
      </c>
      <c r="R93" s="2" t="s">
        <v>72</v>
      </c>
      <c r="S93" s="5" t="str">
        <f aca="false">HYPERLINK("https://mncourtfraud.com/file/27-CR-22-18616.pdf__time-stamp.json","27-CR-22-18616.pdf__time-stamp.json")</f>
        <v>27-CR-22-18616.pdf__time-stamp.json</v>
      </c>
      <c r="T93" s="2" t="s">
        <v>792</v>
      </c>
      <c r="U93" s="2" t="s">
        <v>89</v>
      </c>
      <c r="V93" s="2" t="s">
        <v>90</v>
      </c>
      <c r="W93" s="2" t="n">
        <v>1000000</v>
      </c>
      <c r="X93" s="3" t="s">
        <v>789</v>
      </c>
      <c r="Y93" s="2" t="s">
        <v>46</v>
      </c>
      <c r="Z93" s="2" t="s">
        <v>60</v>
      </c>
      <c r="AA93" s="2" t="s">
        <v>46</v>
      </c>
      <c r="AB93" s="2" t="s">
        <v>46</v>
      </c>
      <c r="AC93" s="2" t="s">
        <v>46</v>
      </c>
      <c r="AD93" s="2" t="s">
        <v>46</v>
      </c>
      <c r="AE93" s="2" t="s">
        <v>46</v>
      </c>
      <c r="AF93" s="2" t="s">
        <v>46</v>
      </c>
      <c r="AG93" s="5" t="str">
        <f aca="false">HYPERLINK("https://mncourtfraud.com/file/27-CR-22-18616.pdf.ots__time-stamp.json","27-CR-22-18616.pdf.ots__time-stamp.json")</f>
        <v>27-CR-22-18616.pdf.ots__time-stamp.json</v>
      </c>
      <c r="AH93" s="2" t="s">
        <v>793</v>
      </c>
      <c r="AI93" s="2" t="s">
        <v>92</v>
      </c>
      <c r="AJ93" s="2" t="s">
        <v>93</v>
      </c>
      <c r="AK93" s="2" t="n">
        <v>1000000</v>
      </c>
      <c r="AL93" s="3" t="s">
        <v>790</v>
      </c>
      <c r="AM93" s="2" t="s">
        <v>46</v>
      </c>
      <c r="AN93" s="3" t="s">
        <v>60</v>
      </c>
      <c r="AO93" s="2" t="s">
        <v>46</v>
      </c>
      <c r="AP93" s="2" t="s">
        <v>46</v>
      </c>
      <c r="AQ93" s="2" t="s">
        <v>46</v>
      </c>
      <c r="AR93" s="2" t="s">
        <v>46</v>
      </c>
      <c r="AS93" s="2" t="s">
        <v>46</v>
      </c>
      <c r="AT93" s="2" t="s">
        <v>46</v>
      </c>
    </row>
    <row r="94" customFormat="false" ht="18.7" hidden="false" customHeight="true" outlineLevel="0" collapsed="false">
      <c r="A94" s="5" t="str">
        <f aca="false">HYPERLINK("https://mncourtfraud.com/file/27-CR-22-19018.pdf","27-CR-22-19018.pdf")</f>
        <v>27-CR-22-19018.pdf</v>
      </c>
      <c r="B94" s="2" t="s">
        <v>46</v>
      </c>
      <c r="C94" s="2" t="n">
        <v>190647</v>
      </c>
      <c r="D94" s="2" t="s">
        <v>794</v>
      </c>
      <c r="E94" s="2" t="s">
        <v>795</v>
      </c>
      <c r="F94" s="3" t="s">
        <v>796</v>
      </c>
      <c r="G94" s="5" t="str">
        <f aca="false">HYPERLINK("https://mncourtfraud.com/file/27-CR-22-19018.pdf.ots","27-CR-22-19018.pdf.ots")</f>
        <v>27-CR-22-19018.pdf.ots</v>
      </c>
      <c r="H94" s="3" t="s">
        <v>797</v>
      </c>
      <c r="I94" s="5" t="str">
        <f aca="false">HYPERLINK("https://mncourtfraud.com/file/27-CR-22-19018.pdf.ots.upgraded","27-CR-22-19018.pdf.ots.upgraded")</f>
        <v>27-CR-22-19018.pdf.ots.upgraded</v>
      </c>
      <c r="J94" s="3" t="s">
        <v>798</v>
      </c>
      <c r="K94" s="2" t="s">
        <v>52</v>
      </c>
      <c r="L94" s="3" t="s">
        <v>796</v>
      </c>
      <c r="M94" s="2" t="s">
        <v>46</v>
      </c>
      <c r="N94" s="2" t="n">
        <v>924446</v>
      </c>
      <c r="O94" s="3" t="s">
        <v>265</v>
      </c>
      <c r="P94" s="2" t="s">
        <v>266</v>
      </c>
      <c r="Q94" s="2" t="s">
        <v>70</v>
      </c>
      <c r="R94" s="2" t="s">
        <v>267</v>
      </c>
      <c r="S94" s="5" t="str">
        <f aca="false">HYPERLINK("https://mncourtfraud.com/file/27-CR-22-19018.pdf__time-stamp.json","27-CR-22-19018.pdf__time-stamp.json")</f>
        <v>27-CR-22-19018.pdf__time-stamp.json</v>
      </c>
      <c r="T94" s="2" t="s">
        <v>799</v>
      </c>
      <c r="U94" s="2" t="s">
        <v>142</v>
      </c>
      <c r="V94" s="2" t="s">
        <v>143</v>
      </c>
      <c r="W94" s="2" t="n">
        <v>1000000</v>
      </c>
      <c r="X94" s="3" t="s">
        <v>796</v>
      </c>
      <c r="Y94" s="2" t="s">
        <v>46</v>
      </c>
      <c r="Z94" s="2" t="s">
        <v>60</v>
      </c>
      <c r="AA94" s="2" t="s">
        <v>46</v>
      </c>
      <c r="AB94" s="2" t="s">
        <v>46</v>
      </c>
      <c r="AC94" s="2" t="s">
        <v>46</v>
      </c>
      <c r="AD94" s="2" t="s">
        <v>46</v>
      </c>
      <c r="AE94" s="2" t="s">
        <v>46</v>
      </c>
      <c r="AF94" s="2" t="s">
        <v>46</v>
      </c>
      <c r="AG94" s="5" t="str">
        <f aca="false">HYPERLINK("https://mncourtfraud.com/file/27-CR-22-19018.pdf.ots__time-stamp.json","27-CR-22-19018.pdf.ots__time-stamp.json")</f>
        <v>27-CR-22-19018.pdf.ots__time-stamp.json</v>
      </c>
      <c r="AH94" s="2" t="s">
        <v>800</v>
      </c>
      <c r="AI94" s="2" t="s">
        <v>77</v>
      </c>
      <c r="AJ94" s="2" t="s">
        <v>78</v>
      </c>
      <c r="AK94" s="2" t="n">
        <v>1000000</v>
      </c>
      <c r="AL94" s="3" t="s">
        <v>797</v>
      </c>
      <c r="AM94" s="2" t="s">
        <v>46</v>
      </c>
      <c r="AN94" s="3" t="s">
        <v>60</v>
      </c>
      <c r="AO94" s="2" t="s">
        <v>46</v>
      </c>
      <c r="AP94" s="2" t="s">
        <v>46</v>
      </c>
      <c r="AQ94" s="2" t="s">
        <v>46</v>
      </c>
      <c r="AR94" s="2" t="s">
        <v>46</v>
      </c>
      <c r="AS94" s="2" t="s">
        <v>46</v>
      </c>
      <c r="AT94" s="2" t="s">
        <v>46</v>
      </c>
    </row>
    <row r="95" customFormat="false" ht="18.7" hidden="false" customHeight="true" outlineLevel="0" collapsed="false">
      <c r="A95" s="5" t="str">
        <f aca="false">HYPERLINK("https://mncourtfraud.com/file/27-CR-22-19191.pdf","27-CR-22-19191.pdf")</f>
        <v>27-CR-22-19191.pdf</v>
      </c>
      <c r="B95" s="2" t="s">
        <v>46</v>
      </c>
      <c r="C95" s="2" t="n">
        <v>218103</v>
      </c>
      <c r="D95" s="2" t="s">
        <v>801</v>
      </c>
      <c r="E95" s="2" t="s">
        <v>802</v>
      </c>
      <c r="F95" s="3" t="s">
        <v>803</v>
      </c>
      <c r="G95" s="5" t="str">
        <f aca="false">HYPERLINK("https://mncourtfraud.com/file/27-CR-22-19191.pdf.ots","27-CR-22-19191.pdf.ots")</f>
        <v>27-CR-22-19191.pdf.ots</v>
      </c>
      <c r="H95" s="3" t="s">
        <v>804</v>
      </c>
      <c r="I95" s="5" t="str">
        <f aca="false">HYPERLINK("https://mncourtfraud.com/file/27-CR-22-19191.pdf.ots.upgraded","27-CR-22-19191.pdf.ots.upgraded")</f>
        <v>27-CR-22-19191.pdf.ots.upgraded</v>
      </c>
      <c r="J95" s="3" t="s">
        <v>805</v>
      </c>
      <c r="K95" s="2" t="s">
        <v>52</v>
      </c>
      <c r="L95" s="3" t="s">
        <v>803</v>
      </c>
      <c r="M95" s="2" t="s">
        <v>46</v>
      </c>
      <c r="N95" s="2" t="n">
        <v>924295</v>
      </c>
      <c r="O95" s="3" t="s">
        <v>386</v>
      </c>
      <c r="P95" s="2" t="s">
        <v>387</v>
      </c>
      <c r="Q95" s="2" t="s">
        <v>388</v>
      </c>
      <c r="R95" s="2" t="s">
        <v>389</v>
      </c>
      <c r="S95" s="5" t="str">
        <f aca="false">HYPERLINK("https://mncourtfraud.com/file/27-CR-22-19191.pdf__time-stamp.json","27-CR-22-19191.pdf__time-stamp.json")</f>
        <v>27-CR-22-19191.pdf__time-stamp.json</v>
      </c>
      <c r="T95" s="2" t="s">
        <v>806</v>
      </c>
      <c r="U95" s="2" t="s">
        <v>391</v>
      </c>
      <c r="V95" s="2" t="s">
        <v>392</v>
      </c>
      <c r="W95" s="2" t="n">
        <v>1000000</v>
      </c>
      <c r="X95" s="3" t="s">
        <v>803</v>
      </c>
      <c r="Y95" s="2" t="s">
        <v>46</v>
      </c>
      <c r="Z95" s="2" t="s">
        <v>60</v>
      </c>
      <c r="AA95" s="2" t="s">
        <v>46</v>
      </c>
      <c r="AB95" s="2" t="s">
        <v>46</v>
      </c>
      <c r="AC95" s="2" t="s">
        <v>46</v>
      </c>
      <c r="AD95" s="2" t="s">
        <v>46</v>
      </c>
      <c r="AE95" s="2" t="s">
        <v>46</v>
      </c>
      <c r="AF95" s="2" t="s">
        <v>46</v>
      </c>
      <c r="AG95" s="5" t="str">
        <f aca="false">HYPERLINK("https://mncourtfraud.com/file/27-CR-22-19191.pdf.ots__time-stamp.json","27-CR-22-19191.pdf.ots__time-stamp.json")</f>
        <v>27-CR-22-19191.pdf.ots__time-stamp.json</v>
      </c>
      <c r="AH95" s="2" t="s">
        <v>807</v>
      </c>
      <c r="AI95" s="2" t="s">
        <v>595</v>
      </c>
      <c r="AJ95" s="2" t="s">
        <v>596</v>
      </c>
      <c r="AK95" s="2" t="n">
        <v>1000000</v>
      </c>
      <c r="AL95" s="3" t="s">
        <v>804</v>
      </c>
      <c r="AM95" s="2" t="s">
        <v>46</v>
      </c>
      <c r="AN95" s="3" t="s">
        <v>60</v>
      </c>
      <c r="AO95" s="2" t="s">
        <v>46</v>
      </c>
      <c r="AP95" s="2" t="s">
        <v>46</v>
      </c>
      <c r="AQ95" s="2" t="s">
        <v>46</v>
      </c>
      <c r="AR95" s="2" t="s">
        <v>46</v>
      </c>
      <c r="AS95" s="2" t="s">
        <v>46</v>
      </c>
      <c r="AT95" s="2" t="s">
        <v>46</v>
      </c>
    </row>
    <row r="96" customFormat="false" ht="18.7" hidden="false" customHeight="true" outlineLevel="0" collapsed="false">
      <c r="A96" s="5" t="str">
        <f aca="false">HYPERLINK("https://mncourtfraud.com/file/27-CR-22-20058.pdf","27-CR-22-20058.pdf")</f>
        <v>27-CR-22-20058.pdf</v>
      </c>
      <c r="B96" s="2" t="s">
        <v>46</v>
      </c>
      <c r="C96" s="2" t="n">
        <v>170465</v>
      </c>
      <c r="D96" s="2" t="s">
        <v>808</v>
      </c>
      <c r="E96" s="2" t="s">
        <v>809</v>
      </c>
      <c r="F96" s="3" t="s">
        <v>810</v>
      </c>
      <c r="G96" s="5" t="str">
        <f aca="false">HYPERLINK("https://mncourtfraud.com/file/27-CR-22-20058.pdf.ots","27-CR-22-20058.pdf.ots")</f>
        <v>27-CR-22-20058.pdf.ots</v>
      </c>
      <c r="H96" s="3" t="s">
        <v>811</v>
      </c>
      <c r="I96" s="5" t="str">
        <f aca="false">HYPERLINK("https://mncourtfraud.com/file/27-CR-22-20058.pdf.ots.upgraded","27-CR-22-20058.pdf.ots.upgraded")</f>
        <v>27-CR-22-20058.pdf.ots.upgraded</v>
      </c>
      <c r="J96" s="3" t="s">
        <v>812</v>
      </c>
      <c r="K96" s="2" t="s">
        <v>52</v>
      </c>
      <c r="L96" s="3" t="s">
        <v>810</v>
      </c>
      <c r="M96" s="2" t="s">
        <v>46</v>
      </c>
      <c r="N96" s="2" t="n">
        <v>924289</v>
      </c>
      <c r="O96" s="3" t="s">
        <v>99</v>
      </c>
      <c r="P96" s="2" t="s">
        <v>100</v>
      </c>
      <c r="Q96" s="2" t="s">
        <v>101</v>
      </c>
      <c r="R96" s="2" t="s">
        <v>102</v>
      </c>
      <c r="S96" s="5" t="str">
        <f aca="false">HYPERLINK("https://mncourtfraud.com/file/27-CR-22-20058.pdf__time-stamp.json","27-CR-22-20058.pdf__time-stamp.json")</f>
        <v>27-CR-22-20058.pdf__time-stamp.json</v>
      </c>
      <c r="T96" s="2" t="s">
        <v>813</v>
      </c>
      <c r="U96" s="2" t="s">
        <v>282</v>
      </c>
      <c r="V96" s="2" t="s">
        <v>283</v>
      </c>
      <c r="W96" s="2" t="n">
        <v>1000000</v>
      </c>
      <c r="X96" s="3" t="s">
        <v>810</v>
      </c>
      <c r="Y96" s="2" t="s">
        <v>46</v>
      </c>
      <c r="Z96" s="2" t="s">
        <v>60</v>
      </c>
      <c r="AA96" s="2" t="s">
        <v>46</v>
      </c>
      <c r="AB96" s="2" t="s">
        <v>46</v>
      </c>
      <c r="AC96" s="2" t="s">
        <v>46</v>
      </c>
      <c r="AD96" s="2" t="s">
        <v>46</v>
      </c>
      <c r="AE96" s="2" t="s">
        <v>46</v>
      </c>
      <c r="AF96" s="2" t="s">
        <v>46</v>
      </c>
      <c r="AG96" s="5" t="str">
        <f aca="false">HYPERLINK("https://mncourtfraud.com/file/27-CR-22-20058.pdf.ots__time-stamp.json","27-CR-22-20058.pdf.ots__time-stamp.json")</f>
        <v>27-CR-22-20058.pdf.ots__time-stamp.json</v>
      </c>
      <c r="AH96" s="2" t="s">
        <v>814</v>
      </c>
      <c r="AI96" s="2" t="s">
        <v>58</v>
      </c>
      <c r="AJ96" s="2" t="s">
        <v>59</v>
      </c>
      <c r="AK96" s="2" t="n">
        <v>1000000</v>
      </c>
      <c r="AL96" s="3" t="s">
        <v>811</v>
      </c>
      <c r="AM96" s="2" t="s">
        <v>46</v>
      </c>
      <c r="AN96" s="3" t="s">
        <v>60</v>
      </c>
      <c r="AO96" s="2" t="s">
        <v>46</v>
      </c>
      <c r="AP96" s="2" t="s">
        <v>46</v>
      </c>
      <c r="AQ96" s="2" t="s">
        <v>46</v>
      </c>
      <c r="AR96" s="2" t="s">
        <v>46</v>
      </c>
      <c r="AS96" s="2" t="s">
        <v>46</v>
      </c>
      <c r="AT96" s="2" t="s">
        <v>46</v>
      </c>
    </row>
    <row r="97" customFormat="false" ht="18.7" hidden="false" customHeight="true" outlineLevel="0" collapsed="false">
      <c r="A97" s="5" t="str">
        <f aca="false">HYPERLINK("https://mncourtfraud.com/file/27-CR-22-20239.pdf","27-CR-22-20239.pdf")</f>
        <v>27-CR-22-20239.pdf</v>
      </c>
      <c r="B97" s="2" t="s">
        <v>46</v>
      </c>
      <c r="C97" s="2" t="n">
        <v>199683</v>
      </c>
      <c r="D97" s="2" t="s">
        <v>815</v>
      </c>
      <c r="E97" s="2" t="s">
        <v>816</v>
      </c>
      <c r="F97" s="3" t="s">
        <v>817</v>
      </c>
      <c r="G97" s="5" t="str">
        <f aca="false">HYPERLINK("https://mncourtfraud.com/file/27-CR-22-20239.pdf.ots","27-CR-22-20239.pdf.ots")</f>
        <v>27-CR-22-20239.pdf.ots</v>
      </c>
      <c r="H97" s="3" t="s">
        <v>818</v>
      </c>
      <c r="I97" s="5" t="str">
        <f aca="false">HYPERLINK("https://mncourtfraud.com/file/27-CR-22-20239.pdf.ots.upgraded","27-CR-22-20239.pdf.ots.upgraded")</f>
        <v>27-CR-22-20239.pdf.ots.upgraded</v>
      </c>
      <c r="J97" s="3" t="s">
        <v>819</v>
      </c>
      <c r="K97" s="2" t="s">
        <v>52</v>
      </c>
      <c r="L97" s="3" t="s">
        <v>817</v>
      </c>
      <c r="M97" s="2" t="s">
        <v>46</v>
      </c>
      <c r="N97" s="2" t="n">
        <v>924451</v>
      </c>
      <c r="O97" s="3" t="s">
        <v>69</v>
      </c>
      <c r="P97" s="2" t="s">
        <v>70</v>
      </c>
      <c r="Q97" s="2" t="s">
        <v>71</v>
      </c>
      <c r="R97" s="2" t="s">
        <v>72</v>
      </c>
      <c r="S97" s="5" t="str">
        <f aca="false">HYPERLINK("https://mncourtfraud.com/file/27-CR-22-20239.pdf__time-stamp.json","27-CR-22-20239.pdf__time-stamp.json")</f>
        <v>27-CR-22-20239.pdf__time-stamp.json</v>
      </c>
      <c r="T97" s="2" t="s">
        <v>820</v>
      </c>
      <c r="U97" s="2" t="s">
        <v>92</v>
      </c>
      <c r="V97" s="2" t="s">
        <v>93</v>
      </c>
      <c r="W97" s="2" t="n">
        <v>1000000</v>
      </c>
      <c r="X97" s="3" t="s">
        <v>817</v>
      </c>
      <c r="Y97" s="2" t="s">
        <v>46</v>
      </c>
      <c r="Z97" s="2" t="s">
        <v>60</v>
      </c>
      <c r="AA97" s="2" t="s">
        <v>46</v>
      </c>
      <c r="AB97" s="2" t="s">
        <v>46</v>
      </c>
      <c r="AC97" s="2" t="s">
        <v>46</v>
      </c>
      <c r="AD97" s="2" t="s">
        <v>46</v>
      </c>
      <c r="AE97" s="2" t="s">
        <v>46</v>
      </c>
      <c r="AF97" s="2" t="s">
        <v>46</v>
      </c>
      <c r="AG97" s="5" t="str">
        <f aca="false">HYPERLINK("https://mncourtfraud.com/file/27-CR-22-20239.pdf.ots__time-stamp.json","27-CR-22-20239.pdf.ots__time-stamp.json")</f>
        <v>27-CR-22-20239.pdf.ots__time-stamp.json</v>
      </c>
      <c r="AH97" s="2" t="s">
        <v>821</v>
      </c>
      <c r="AI97" s="2" t="s">
        <v>115</v>
      </c>
      <c r="AJ97" s="2" t="s">
        <v>116</v>
      </c>
      <c r="AK97" s="2" t="n">
        <v>1000000</v>
      </c>
      <c r="AL97" s="3" t="s">
        <v>818</v>
      </c>
      <c r="AM97" s="2" t="s">
        <v>46</v>
      </c>
      <c r="AN97" s="3" t="s">
        <v>60</v>
      </c>
      <c r="AO97" s="2" t="s">
        <v>46</v>
      </c>
      <c r="AP97" s="2" t="s">
        <v>46</v>
      </c>
      <c r="AQ97" s="2" t="s">
        <v>46</v>
      </c>
      <c r="AR97" s="2" t="s">
        <v>46</v>
      </c>
      <c r="AS97" s="2" t="s">
        <v>46</v>
      </c>
      <c r="AT97" s="2" t="s">
        <v>46</v>
      </c>
    </row>
    <row r="98" customFormat="false" ht="18.7" hidden="false" customHeight="true" outlineLevel="0" collapsed="false">
      <c r="A98" s="5" t="str">
        <f aca="false">HYPERLINK("https://mncourtfraud.com/file/27-CR-22-20589.pdf","27-CR-22-20589.pdf")</f>
        <v>27-CR-22-20589.pdf</v>
      </c>
      <c r="B98" s="2" t="s">
        <v>46</v>
      </c>
      <c r="C98" s="2" t="n">
        <v>190622</v>
      </c>
      <c r="D98" s="2" t="s">
        <v>822</v>
      </c>
      <c r="E98" s="2" t="s">
        <v>823</v>
      </c>
      <c r="F98" s="3" t="s">
        <v>824</v>
      </c>
      <c r="G98" s="5" t="str">
        <f aca="false">HYPERLINK("https://mncourtfraud.com/file/27-CR-22-20589.pdf.ots","27-CR-22-20589.pdf.ots")</f>
        <v>27-CR-22-20589.pdf.ots</v>
      </c>
      <c r="H98" s="3" t="s">
        <v>825</v>
      </c>
      <c r="I98" s="5" t="str">
        <f aca="false">HYPERLINK("https://mncourtfraud.com/file/27-CR-22-20589.pdf.ots.upgraded","27-CR-22-20589.pdf.ots.upgraded")</f>
        <v>27-CR-22-20589.pdf.ots.upgraded</v>
      </c>
      <c r="J98" s="3" t="s">
        <v>826</v>
      </c>
      <c r="K98" s="2" t="s">
        <v>52</v>
      </c>
      <c r="L98" s="3" t="s">
        <v>824</v>
      </c>
      <c r="M98" s="2" t="s">
        <v>46</v>
      </c>
      <c r="N98" s="2" t="n">
        <v>924543</v>
      </c>
      <c r="O98" s="3" t="s">
        <v>125</v>
      </c>
      <c r="P98" s="2" t="s">
        <v>126</v>
      </c>
      <c r="Q98" s="2" t="s">
        <v>127</v>
      </c>
      <c r="R98" s="2" t="s">
        <v>128</v>
      </c>
      <c r="S98" s="5" t="str">
        <f aca="false">HYPERLINK("https://mncourtfraud.com/file/27-CR-22-20589.pdf__time-stamp.json","27-CR-22-20589.pdf__time-stamp.json")</f>
        <v>27-CR-22-20589.pdf__time-stamp.json</v>
      </c>
      <c r="T98" s="2" t="s">
        <v>827</v>
      </c>
      <c r="U98" s="2" t="s">
        <v>77</v>
      </c>
      <c r="V98" s="2" t="s">
        <v>78</v>
      </c>
      <c r="W98" s="2" t="n">
        <v>1000000</v>
      </c>
      <c r="X98" s="3" t="s">
        <v>824</v>
      </c>
      <c r="Y98" s="2" t="s">
        <v>46</v>
      </c>
      <c r="Z98" s="2" t="s">
        <v>60</v>
      </c>
      <c r="AA98" s="2" t="s">
        <v>46</v>
      </c>
      <c r="AB98" s="2" t="s">
        <v>46</v>
      </c>
      <c r="AC98" s="2" t="s">
        <v>46</v>
      </c>
      <c r="AD98" s="2" t="s">
        <v>46</v>
      </c>
      <c r="AE98" s="2" t="s">
        <v>46</v>
      </c>
      <c r="AF98" s="2" t="s">
        <v>46</v>
      </c>
      <c r="AG98" s="5" t="str">
        <f aca="false">HYPERLINK("https://mncourtfraud.com/file/27-CR-22-20589.pdf.ots__time-stamp.json","27-CR-22-20589.pdf.ots__time-stamp.json")</f>
        <v>27-CR-22-20589.pdf.ots__time-stamp.json</v>
      </c>
      <c r="AH98" s="2" t="s">
        <v>828</v>
      </c>
      <c r="AI98" s="2" t="s">
        <v>182</v>
      </c>
      <c r="AJ98" s="2" t="s">
        <v>183</v>
      </c>
      <c r="AK98" s="2" t="n">
        <v>1000000</v>
      </c>
      <c r="AL98" s="3" t="s">
        <v>825</v>
      </c>
      <c r="AM98" s="2" t="s">
        <v>46</v>
      </c>
      <c r="AN98" s="3" t="s">
        <v>60</v>
      </c>
      <c r="AO98" s="2" t="s">
        <v>46</v>
      </c>
      <c r="AP98" s="2" t="s">
        <v>46</v>
      </c>
      <c r="AQ98" s="2" t="s">
        <v>46</v>
      </c>
      <c r="AR98" s="2" t="s">
        <v>46</v>
      </c>
      <c r="AS98" s="2" t="s">
        <v>46</v>
      </c>
      <c r="AT98" s="2" t="s">
        <v>46</v>
      </c>
    </row>
    <row r="99" customFormat="false" ht="18.7" hidden="false" customHeight="true" outlineLevel="0" collapsed="false">
      <c r="A99" s="5" t="str">
        <f aca="false">HYPERLINK("https://mncourtfraud.com/file/27-CR-22-20664.pdf","27-CR-22-20664.pdf")</f>
        <v>27-CR-22-20664.pdf</v>
      </c>
      <c r="B99" s="2" t="s">
        <v>46</v>
      </c>
      <c r="C99" s="2" t="n">
        <v>176481</v>
      </c>
      <c r="D99" s="2" t="s">
        <v>829</v>
      </c>
      <c r="E99" s="2" t="s">
        <v>830</v>
      </c>
      <c r="F99" s="3" t="s">
        <v>831</v>
      </c>
      <c r="G99" s="5" t="str">
        <f aca="false">HYPERLINK("https://mncourtfraud.com/file/27-CR-22-20664.pdf.ots","27-CR-22-20664.pdf.ots")</f>
        <v>27-CR-22-20664.pdf.ots</v>
      </c>
      <c r="H99" s="3" t="s">
        <v>832</v>
      </c>
      <c r="I99" s="5" t="str">
        <f aca="false">HYPERLINK("https://mncourtfraud.com/file/27-CR-22-20664.pdf.ots.upgraded","27-CR-22-20664.pdf.ots.upgraded")</f>
        <v>27-CR-22-20664.pdf.ots.upgraded</v>
      </c>
      <c r="J99" s="3" t="s">
        <v>833</v>
      </c>
      <c r="K99" s="2" t="s">
        <v>52</v>
      </c>
      <c r="L99" s="3" t="s">
        <v>831</v>
      </c>
      <c r="M99" s="2" t="s">
        <v>46</v>
      </c>
      <c r="N99" s="2" t="n">
        <v>924451</v>
      </c>
      <c r="O99" s="3" t="s">
        <v>69</v>
      </c>
      <c r="P99" s="2" t="s">
        <v>70</v>
      </c>
      <c r="Q99" s="2" t="s">
        <v>71</v>
      </c>
      <c r="R99" s="2" t="s">
        <v>72</v>
      </c>
      <c r="S99" s="5" t="str">
        <f aca="false">HYPERLINK("https://mncourtfraud.com/file/27-CR-22-20664.pdf__time-stamp.json","27-CR-22-20664.pdf__time-stamp.json")</f>
        <v>27-CR-22-20664.pdf__time-stamp.json</v>
      </c>
      <c r="T99" s="2" t="s">
        <v>834</v>
      </c>
      <c r="U99" s="2" t="s">
        <v>207</v>
      </c>
      <c r="V99" s="2" t="s">
        <v>208</v>
      </c>
      <c r="W99" s="2" t="n">
        <v>1000000</v>
      </c>
      <c r="X99" s="3" t="s">
        <v>831</v>
      </c>
      <c r="Y99" s="2" t="s">
        <v>46</v>
      </c>
      <c r="Z99" s="2" t="s">
        <v>60</v>
      </c>
      <c r="AA99" s="2" t="s">
        <v>46</v>
      </c>
      <c r="AB99" s="2" t="s">
        <v>46</v>
      </c>
      <c r="AC99" s="2" t="s">
        <v>46</v>
      </c>
      <c r="AD99" s="2" t="s">
        <v>46</v>
      </c>
      <c r="AE99" s="2" t="s">
        <v>46</v>
      </c>
      <c r="AF99" s="2" t="s">
        <v>46</v>
      </c>
      <c r="AG99" s="5" t="str">
        <f aca="false">HYPERLINK("https://mncourtfraud.com/file/27-CR-22-20664.pdf.ots__time-stamp.json","27-CR-22-20664.pdf.ots__time-stamp.json")</f>
        <v>27-CR-22-20664.pdf.ots__time-stamp.json</v>
      </c>
      <c r="AH99" s="2" t="s">
        <v>835</v>
      </c>
      <c r="AI99" s="2" t="s">
        <v>207</v>
      </c>
      <c r="AJ99" s="2" t="s">
        <v>208</v>
      </c>
      <c r="AK99" s="2" t="n">
        <v>1000000</v>
      </c>
      <c r="AL99" s="3" t="s">
        <v>832</v>
      </c>
      <c r="AM99" s="2" t="s">
        <v>46</v>
      </c>
      <c r="AN99" s="3" t="s">
        <v>60</v>
      </c>
      <c r="AO99" s="2" t="s">
        <v>46</v>
      </c>
      <c r="AP99" s="2" t="s">
        <v>46</v>
      </c>
      <c r="AQ99" s="2" t="s">
        <v>46</v>
      </c>
      <c r="AR99" s="2" t="s">
        <v>46</v>
      </c>
      <c r="AS99" s="2" t="s">
        <v>46</v>
      </c>
      <c r="AT99" s="2" t="s">
        <v>46</v>
      </c>
    </row>
    <row r="100" customFormat="false" ht="18.7" hidden="false" customHeight="true" outlineLevel="0" collapsed="false">
      <c r="A100" s="5" t="str">
        <f aca="false">HYPERLINK("https://mncourtfraud.com/file/27-CR-22-21107.pdf","27-CR-22-21107.pdf")</f>
        <v>27-CR-22-21107.pdf</v>
      </c>
      <c r="B100" s="2" t="s">
        <v>46</v>
      </c>
      <c r="C100" s="2" t="n">
        <v>158645</v>
      </c>
      <c r="D100" s="2" t="s">
        <v>836</v>
      </c>
      <c r="E100" s="2" t="s">
        <v>837</v>
      </c>
      <c r="F100" s="3" t="s">
        <v>838</v>
      </c>
      <c r="G100" s="5" t="str">
        <f aca="false">HYPERLINK("https://mncourtfraud.com/file/27-CR-22-21107.pdf.ots","27-CR-22-21107.pdf.ots")</f>
        <v>27-CR-22-21107.pdf.ots</v>
      </c>
      <c r="H100" s="3" t="s">
        <v>839</v>
      </c>
      <c r="I100" s="5" t="str">
        <f aca="false">HYPERLINK("https://mncourtfraud.com/file/27-CR-22-21107.pdf.ots.upgraded","27-CR-22-21107.pdf.ots.upgraded")</f>
        <v>27-CR-22-21107.pdf.ots.upgraded</v>
      </c>
      <c r="J100" s="3" t="s">
        <v>840</v>
      </c>
      <c r="K100" s="2" t="s">
        <v>52</v>
      </c>
      <c r="L100" s="3" t="s">
        <v>838</v>
      </c>
      <c r="M100" s="2" t="s">
        <v>46</v>
      </c>
      <c r="N100" s="2" t="n">
        <v>924365</v>
      </c>
      <c r="O100" s="3" t="s">
        <v>375</v>
      </c>
      <c r="P100" s="2" t="s">
        <v>376</v>
      </c>
      <c r="Q100" s="2" t="s">
        <v>377</v>
      </c>
      <c r="R100" s="2" t="s">
        <v>378</v>
      </c>
      <c r="S100" s="5" t="str">
        <f aca="false">HYPERLINK("https://mncourtfraud.com/file/27-CR-22-21107.pdf__time-stamp.json","27-CR-22-21107.pdf__time-stamp.json")</f>
        <v>27-CR-22-21107.pdf__time-stamp.json</v>
      </c>
      <c r="T100" s="2" t="s">
        <v>841</v>
      </c>
      <c r="U100" s="2" t="s">
        <v>595</v>
      </c>
      <c r="V100" s="2" t="s">
        <v>596</v>
      </c>
      <c r="W100" s="2" t="n">
        <v>1000000</v>
      </c>
      <c r="X100" s="3" t="s">
        <v>838</v>
      </c>
      <c r="Y100" s="2" t="s">
        <v>46</v>
      </c>
      <c r="Z100" s="2" t="s">
        <v>60</v>
      </c>
      <c r="AA100" s="2" t="s">
        <v>46</v>
      </c>
      <c r="AB100" s="2" t="s">
        <v>46</v>
      </c>
      <c r="AC100" s="2" t="s">
        <v>46</v>
      </c>
      <c r="AD100" s="2" t="s">
        <v>46</v>
      </c>
      <c r="AE100" s="2" t="s">
        <v>46</v>
      </c>
      <c r="AF100" s="2" t="s">
        <v>46</v>
      </c>
      <c r="AG100" s="5" t="str">
        <f aca="false">HYPERLINK("https://mncourtfraud.com/file/27-CR-22-21107.pdf.ots__time-stamp.json","27-CR-22-21107.pdf.ots__time-stamp.json")</f>
        <v>27-CR-22-21107.pdf.ots__time-stamp.json</v>
      </c>
      <c r="AH100" s="2" t="s">
        <v>842</v>
      </c>
      <c r="AI100" s="2" t="s">
        <v>251</v>
      </c>
      <c r="AJ100" s="2" t="s">
        <v>252</v>
      </c>
      <c r="AK100" s="2" t="n">
        <v>1000000</v>
      </c>
      <c r="AL100" s="3" t="s">
        <v>839</v>
      </c>
      <c r="AM100" s="2" t="s">
        <v>46</v>
      </c>
      <c r="AN100" s="3" t="s">
        <v>60</v>
      </c>
      <c r="AO100" s="2" t="s">
        <v>46</v>
      </c>
      <c r="AP100" s="2" t="s">
        <v>46</v>
      </c>
      <c r="AQ100" s="2" t="s">
        <v>46</v>
      </c>
      <c r="AR100" s="2" t="s">
        <v>46</v>
      </c>
      <c r="AS100" s="2" t="s">
        <v>46</v>
      </c>
      <c r="AT100" s="2" t="s">
        <v>46</v>
      </c>
    </row>
    <row r="101" customFormat="false" ht="18.7" hidden="false" customHeight="true" outlineLevel="0" collapsed="false">
      <c r="A101" s="5" t="str">
        <f aca="false">HYPERLINK("https://mncourtfraud.com/file/27-CR-22-21303.pdf","27-CR-22-21303.pdf")</f>
        <v>27-CR-22-21303.pdf</v>
      </c>
      <c r="B101" s="2" t="s">
        <v>46</v>
      </c>
      <c r="C101" s="2" t="n">
        <v>202211</v>
      </c>
      <c r="D101" s="2" t="s">
        <v>843</v>
      </c>
      <c r="E101" s="2" t="s">
        <v>844</v>
      </c>
      <c r="F101" s="3" t="s">
        <v>845</v>
      </c>
      <c r="G101" s="5" t="str">
        <f aca="false">HYPERLINK("https://mncourtfraud.com/file/27-CR-22-21303.pdf.ots","27-CR-22-21303.pdf.ots")</f>
        <v>27-CR-22-21303.pdf.ots</v>
      </c>
      <c r="H101" s="3" t="s">
        <v>846</v>
      </c>
      <c r="I101" s="5" t="str">
        <f aca="false">HYPERLINK("https://mncourtfraud.com/file/27-CR-22-21303.pdf.ots.upgraded","27-CR-22-21303.pdf.ots.upgraded")</f>
        <v>27-CR-22-21303.pdf.ots.upgraded</v>
      </c>
      <c r="J101" s="3" t="s">
        <v>847</v>
      </c>
      <c r="K101" s="2" t="s">
        <v>52</v>
      </c>
      <c r="L101" s="3" t="s">
        <v>845</v>
      </c>
      <c r="M101" s="2" t="s">
        <v>46</v>
      </c>
      <c r="N101" s="2" t="n">
        <v>924543</v>
      </c>
      <c r="O101" s="3" t="s">
        <v>125</v>
      </c>
      <c r="P101" s="2" t="s">
        <v>126</v>
      </c>
      <c r="Q101" s="2" t="s">
        <v>127</v>
      </c>
      <c r="R101" s="2" t="s">
        <v>128</v>
      </c>
      <c r="S101" s="5" t="str">
        <f aca="false">HYPERLINK("https://mncourtfraud.com/file/27-CR-22-21303.pdf__time-stamp.json","27-CR-22-21303.pdf__time-stamp.json")</f>
        <v>27-CR-22-21303.pdf__time-stamp.json</v>
      </c>
      <c r="T101" s="2" t="s">
        <v>848</v>
      </c>
      <c r="U101" s="2" t="s">
        <v>400</v>
      </c>
      <c r="V101" s="2" t="s">
        <v>401</v>
      </c>
      <c r="W101" s="2" t="n">
        <v>1000000</v>
      </c>
      <c r="X101" s="3" t="s">
        <v>845</v>
      </c>
      <c r="Y101" s="2" t="s">
        <v>46</v>
      </c>
      <c r="Z101" s="2" t="s">
        <v>60</v>
      </c>
      <c r="AA101" s="2" t="s">
        <v>46</v>
      </c>
      <c r="AB101" s="2" t="s">
        <v>46</v>
      </c>
      <c r="AC101" s="2" t="s">
        <v>46</v>
      </c>
      <c r="AD101" s="2" t="s">
        <v>46</v>
      </c>
      <c r="AE101" s="2" t="s">
        <v>46</v>
      </c>
      <c r="AF101" s="2" t="s">
        <v>46</v>
      </c>
      <c r="AG101" s="5" t="str">
        <f aca="false">HYPERLINK("https://mncourtfraud.com/file/27-CR-22-21303.pdf.ots__time-stamp.json","27-CR-22-21303.pdf.ots__time-stamp.json")</f>
        <v>27-CR-22-21303.pdf.ots__time-stamp.json</v>
      </c>
      <c r="AH101" s="2" t="s">
        <v>849</v>
      </c>
      <c r="AI101" s="2" t="s">
        <v>207</v>
      </c>
      <c r="AJ101" s="2" t="s">
        <v>208</v>
      </c>
      <c r="AK101" s="2" t="n">
        <v>1000000</v>
      </c>
      <c r="AL101" s="3" t="s">
        <v>846</v>
      </c>
      <c r="AM101" s="2" t="s">
        <v>46</v>
      </c>
      <c r="AN101" s="3" t="s">
        <v>60</v>
      </c>
      <c r="AO101" s="2" t="s">
        <v>46</v>
      </c>
      <c r="AP101" s="2" t="s">
        <v>46</v>
      </c>
      <c r="AQ101" s="2" t="s">
        <v>46</v>
      </c>
      <c r="AR101" s="2" t="s">
        <v>46</v>
      </c>
      <c r="AS101" s="2" t="s">
        <v>46</v>
      </c>
      <c r="AT101" s="2" t="s">
        <v>46</v>
      </c>
    </row>
    <row r="102" customFormat="false" ht="18.7" hidden="false" customHeight="true" outlineLevel="0" collapsed="false">
      <c r="A102" s="5" t="str">
        <f aca="false">HYPERLINK("https://mncourtfraud.com/file/27-CR-22-21345.pdf","27-CR-22-21345.pdf")</f>
        <v>27-CR-22-21345.pdf</v>
      </c>
      <c r="B102" s="2" t="s">
        <v>46</v>
      </c>
      <c r="C102" s="2" t="n">
        <v>202880</v>
      </c>
      <c r="D102" s="2" t="s">
        <v>850</v>
      </c>
      <c r="E102" s="2" t="s">
        <v>851</v>
      </c>
      <c r="F102" s="3" t="s">
        <v>852</v>
      </c>
      <c r="G102" s="5" t="str">
        <f aca="false">HYPERLINK("https://mncourtfraud.com/file/27-CR-22-21345.pdf.ots","27-CR-22-21345.pdf.ots")</f>
        <v>27-CR-22-21345.pdf.ots</v>
      </c>
      <c r="H102" s="3" t="s">
        <v>853</v>
      </c>
      <c r="I102" s="5" t="str">
        <f aca="false">HYPERLINK("https://mncourtfraud.com/file/27-CR-22-21345.pdf.ots.upgraded","27-CR-22-21345.pdf.ots.upgraded")</f>
        <v>27-CR-22-21345.pdf.ots.upgraded</v>
      </c>
      <c r="J102" s="3" t="s">
        <v>854</v>
      </c>
      <c r="K102" s="2" t="s">
        <v>52</v>
      </c>
      <c r="L102" s="3" t="s">
        <v>852</v>
      </c>
      <c r="M102" s="2" t="s">
        <v>46</v>
      </c>
      <c r="N102" s="2" t="n">
        <v>924543</v>
      </c>
      <c r="O102" s="3" t="s">
        <v>125</v>
      </c>
      <c r="P102" s="2" t="s">
        <v>126</v>
      </c>
      <c r="Q102" s="2" t="s">
        <v>127</v>
      </c>
      <c r="R102" s="2" t="s">
        <v>128</v>
      </c>
      <c r="S102" s="5" t="str">
        <f aca="false">HYPERLINK("https://mncourtfraud.com/file/27-CR-22-21345.pdf__time-stamp.json","27-CR-22-21345.pdf__time-stamp.json")</f>
        <v>27-CR-22-21345.pdf__time-stamp.json</v>
      </c>
      <c r="T102" s="2" t="s">
        <v>855</v>
      </c>
      <c r="U102" s="2" t="s">
        <v>115</v>
      </c>
      <c r="V102" s="2" t="s">
        <v>116</v>
      </c>
      <c r="W102" s="2" t="n">
        <v>1000000</v>
      </c>
      <c r="X102" s="3" t="s">
        <v>852</v>
      </c>
      <c r="Y102" s="2" t="s">
        <v>46</v>
      </c>
      <c r="Z102" s="2" t="s">
        <v>60</v>
      </c>
      <c r="AA102" s="2" t="s">
        <v>46</v>
      </c>
      <c r="AB102" s="2" t="s">
        <v>46</v>
      </c>
      <c r="AC102" s="2" t="s">
        <v>46</v>
      </c>
      <c r="AD102" s="2" t="s">
        <v>46</v>
      </c>
      <c r="AE102" s="2" t="s">
        <v>46</v>
      </c>
      <c r="AF102" s="2" t="s">
        <v>46</v>
      </c>
      <c r="AG102" s="5" t="str">
        <f aca="false">HYPERLINK("https://mncourtfraud.com/file/27-CR-22-21345.pdf.ots__time-stamp.json","27-CR-22-21345.pdf.ots__time-stamp.json")</f>
        <v>27-CR-22-21345.pdf.ots__time-stamp.json</v>
      </c>
      <c r="AH102" s="2" t="s">
        <v>856</v>
      </c>
      <c r="AI102" s="2" t="s">
        <v>182</v>
      </c>
      <c r="AJ102" s="2" t="s">
        <v>183</v>
      </c>
      <c r="AK102" s="2" t="n">
        <v>1000000</v>
      </c>
      <c r="AL102" s="3" t="s">
        <v>853</v>
      </c>
      <c r="AM102" s="2" t="s">
        <v>46</v>
      </c>
      <c r="AN102" s="3" t="s">
        <v>60</v>
      </c>
      <c r="AO102" s="2" t="s">
        <v>46</v>
      </c>
      <c r="AP102" s="2" t="s">
        <v>46</v>
      </c>
      <c r="AQ102" s="2" t="s">
        <v>46</v>
      </c>
      <c r="AR102" s="2" t="s">
        <v>46</v>
      </c>
      <c r="AS102" s="2" t="s">
        <v>46</v>
      </c>
      <c r="AT102" s="2" t="s">
        <v>46</v>
      </c>
    </row>
    <row r="103" customFormat="false" ht="18.7" hidden="false" customHeight="true" outlineLevel="0" collapsed="false">
      <c r="A103" s="5" t="str">
        <f aca="false">HYPERLINK("https://mncourtfraud.com/file/27-CR-22-22541.pdf","27-CR-22-22541.pdf")</f>
        <v>27-CR-22-22541.pdf</v>
      </c>
      <c r="B103" s="2" t="s">
        <v>46</v>
      </c>
      <c r="C103" s="2" t="n">
        <v>185639</v>
      </c>
      <c r="D103" s="2" t="s">
        <v>857</v>
      </c>
      <c r="E103" s="2" t="s">
        <v>858</v>
      </c>
      <c r="F103" s="3" t="s">
        <v>859</v>
      </c>
      <c r="G103" s="5" t="str">
        <f aca="false">HYPERLINK("https://mncourtfraud.com/file/27-CR-22-22541.pdf.ots","27-CR-22-22541.pdf.ots")</f>
        <v>27-CR-22-22541.pdf.ots</v>
      </c>
      <c r="H103" s="3" t="s">
        <v>860</v>
      </c>
      <c r="I103" s="5" t="str">
        <f aca="false">HYPERLINK("https://mncourtfraud.com/file/27-CR-22-22541.pdf.ots.upgraded","27-CR-22-22541.pdf.ots.upgraded")</f>
        <v>27-CR-22-22541.pdf.ots.upgraded</v>
      </c>
      <c r="J103" s="3" t="s">
        <v>861</v>
      </c>
      <c r="K103" s="2" t="s">
        <v>52</v>
      </c>
      <c r="L103" s="3" t="s">
        <v>859</v>
      </c>
      <c r="M103" s="2" t="s">
        <v>46</v>
      </c>
      <c r="N103" s="2" t="n">
        <v>924467</v>
      </c>
      <c r="O103" s="3" t="s">
        <v>292</v>
      </c>
      <c r="P103" s="2" t="s">
        <v>293</v>
      </c>
      <c r="Q103" s="2" t="s">
        <v>294</v>
      </c>
      <c r="R103" s="2" t="s">
        <v>295</v>
      </c>
      <c r="S103" s="5" t="str">
        <f aca="false">HYPERLINK("https://mncourtfraud.com/file/27-CR-22-22541.pdf__time-stamp.json","27-CR-22-22541.pdf__time-stamp.json")</f>
        <v>27-CR-22-22541.pdf__time-stamp.json</v>
      </c>
      <c r="T103" s="2" t="s">
        <v>862</v>
      </c>
      <c r="U103" s="2" t="s">
        <v>118</v>
      </c>
      <c r="V103" s="2" t="s">
        <v>119</v>
      </c>
      <c r="W103" s="2" t="n">
        <v>1000000</v>
      </c>
      <c r="X103" s="3" t="s">
        <v>859</v>
      </c>
      <c r="Y103" s="2" t="s">
        <v>46</v>
      </c>
      <c r="Z103" s="2" t="s">
        <v>60</v>
      </c>
      <c r="AA103" s="2" t="s">
        <v>46</v>
      </c>
      <c r="AB103" s="2" t="s">
        <v>46</v>
      </c>
      <c r="AC103" s="2" t="s">
        <v>46</v>
      </c>
      <c r="AD103" s="2" t="s">
        <v>46</v>
      </c>
      <c r="AE103" s="2" t="s">
        <v>46</v>
      </c>
      <c r="AF103" s="2" t="s">
        <v>46</v>
      </c>
      <c r="AG103" s="5" t="str">
        <f aca="false">HYPERLINK("https://mncourtfraud.com/file/27-CR-22-22541.pdf.ots__time-stamp.json","27-CR-22-22541.pdf.ots__time-stamp.json")</f>
        <v>27-CR-22-22541.pdf.ots__time-stamp.json</v>
      </c>
      <c r="AH103" s="2" t="s">
        <v>863</v>
      </c>
      <c r="AI103" s="2" t="s">
        <v>77</v>
      </c>
      <c r="AJ103" s="2" t="s">
        <v>78</v>
      </c>
      <c r="AK103" s="2" t="n">
        <v>1000000</v>
      </c>
      <c r="AL103" s="3" t="s">
        <v>860</v>
      </c>
      <c r="AM103" s="2" t="s">
        <v>46</v>
      </c>
      <c r="AN103" s="3" t="s">
        <v>60</v>
      </c>
      <c r="AO103" s="2" t="s">
        <v>46</v>
      </c>
      <c r="AP103" s="2" t="s">
        <v>46</v>
      </c>
      <c r="AQ103" s="2" t="s">
        <v>46</v>
      </c>
      <c r="AR103" s="2" t="s">
        <v>46</v>
      </c>
      <c r="AS103" s="2" t="s">
        <v>46</v>
      </c>
      <c r="AT103" s="2" t="s">
        <v>46</v>
      </c>
    </row>
    <row r="104" customFormat="false" ht="18.7" hidden="false" customHeight="true" outlineLevel="0" collapsed="false">
      <c r="A104" s="5" t="str">
        <f aca="false">HYPERLINK("https://mncourtfraud.com/file/27-CR-22-22586.pdf","27-CR-22-22586.pdf")</f>
        <v>27-CR-22-22586.pdf</v>
      </c>
      <c r="B104" s="2" t="s">
        <v>46</v>
      </c>
      <c r="C104" s="2" t="n">
        <v>186825</v>
      </c>
      <c r="D104" s="2" t="s">
        <v>864</v>
      </c>
      <c r="E104" s="2" t="s">
        <v>865</v>
      </c>
      <c r="F104" s="3" t="s">
        <v>866</v>
      </c>
      <c r="G104" s="5" t="str">
        <f aca="false">HYPERLINK("https://mncourtfraud.com/file/27-CR-22-22586.pdf.ots","27-CR-22-22586.pdf.ots")</f>
        <v>27-CR-22-22586.pdf.ots</v>
      </c>
      <c r="H104" s="3" t="s">
        <v>867</v>
      </c>
      <c r="I104" s="5" t="str">
        <f aca="false">HYPERLINK("https://mncourtfraud.com/file/27-CR-22-22586.pdf.ots.upgraded","27-CR-22-22586.pdf.ots.upgraded")</f>
        <v>27-CR-22-22586.pdf.ots.upgraded</v>
      </c>
      <c r="J104" s="3" t="s">
        <v>868</v>
      </c>
      <c r="K104" s="2" t="s">
        <v>52</v>
      </c>
      <c r="L104" s="3" t="s">
        <v>866</v>
      </c>
      <c r="M104" s="2" t="s">
        <v>46</v>
      </c>
      <c r="N104" s="2" t="n">
        <v>924283</v>
      </c>
      <c r="O104" s="3" t="s">
        <v>53</v>
      </c>
      <c r="P104" s="2" t="s">
        <v>54</v>
      </c>
      <c r="Q104" s="2" t="s">
        <v>55</v>
      </c>
      <c r="R104" s="2" t="s">
        <v>56</v>
      </c>
      <c r="S104" s="5" t="str">
        <f aca="false">HYPERLINK("https://mncourtfraud.com/file/27-CR-22-22586.pdf__time-stamp.json","27-CR-22-22586.pdf__time-stamp.json")</f>
        <v>27-CR-22-22586.pdf__time-stamp.json</v>
      </c>
      <c r="T104" s="2" t="s">
        <v>869</v>
      </c>
      <c r="U104" s="2" t="s">
        <v>107</v>
      </c>
      <c r="V104" s="2" t="s">
        <v>108</v>
      </c>
      <c r="W104" s="2" t="n">
        <v>1000000</v>
      </c>
      <c r="X104" s="3" t="s">
        <v>866</v>
      </c>
      <c r="Y104" s="2" t="s">
        <v>46</v>
      </c>
      <c r="Z104" s="2" t="s">
        <v>60</v>
      </c>
      <c r="AA104" s="2" t="s">
        <v>46</v>
      </c>
      <c r="AB104" s="2" t="s">
        <v>46</v>
      </c>
      <c r="AC104" s="2" t="s">
        <v>46</v>
      </c>
      <c r="AD104" s="2" t="s">
        <v>46</v>
      </c>
      <c r="AE104" s="2" t="s">
        <v>46</v>
      </c>
      <c r="AF104" s="2" t="s">
        <v>46</v>
      </c>
      <c r="AG104" s="5" t="str">
        <f aca="false">HYPERLINK("https://mncourtfraud.com/file/27-CR-22-22586.pdf.ots__time-stamp.json","27-CR-22-22586.pdf.ots__time-stamp.json")</f>
        <v>27-CR-22-22586.pdf.ots__time-stamp.json</v>
      </c>
      <c r="AH104" s="2" t="s">
        <v>870</v>
      </c>
      <c r="AI104" s="2" t="s">
        <v>58</v>
      </c>
      <c r="AJ104" s="2" t="s">
        <v>59</v>
      </c>
      <c r="AK104" s="2" t="n">
        <v>1000000</v>
      </c>
      <c r="AL104" s="3" t="s">
        <v>867</v>
      </c>
      <c r="AM104" s="2" t="s">
        <v>46</v>
      </c>
      <c r="AN104" s="3" t="s">
        <v>60</v>
      </c>
      <c r="AO104" s="2" t="s">
        <v>46</v>
      </c>
      <c r="AP104" s="2" t="s">
        <v>46</v>
      </c>
      <c r="AQ104" s="2" t="s">
        <v>46</v>
      </c>
      <c r="AR104" s="2" t="s">
        <v>46</v>
      </c>
      <c r="AS104" s="2" t="s">
        <v>46</v>
      </c>
      <c r="AT104" s="2" t="s">
        <v>46</v>
      </c>
    </row>
    <row r="105" customFormat="false" ht="18.7" hidden="false" customHeight="true" outlineLevel="0" collapsed="false">
      <c r="A105" s="5" t="str">
        <f aca="false">HYPERLINK("https://mncourtfraud.com/file/27-CR-22-22673.pdf","27-CR-22-22673.pdf")</f>
        <v>27-CR-22-22673.pdf</v>
      </c>
      <c r="B105" s="2" t="s">
        <v>46</v>
      </c>
      <c r="C105" s="2" t="n">
        <v>182555</v>
      </c>
      <c r="D105" s="2" t="s">
        <v>871</v>
      </c>
      <c r="E105" s="2" t="s">
        <v>872</v>
      </c>
      <c r="F105" s="3" t="s">
        <v>873</v>
      </c>
      <c r="G105" s="5" t="str">
        <f aca="false">HYPERLINK("https://mncourtfraud.com/file/27-CR-22-22673.pdf.ots","27-CR-22-22673.pdf.ots")</f>
        <v>27-CR-22-22673.pdf.ots</v>
      </c>
      <c r="H105" s="3" t="s">
        <v>874</v>
      </c>
      <c r="I105" s="5" t="str">
        <f aca="false">HYPERLINK("https://mncourtfraud.com/file/27-CR-22-22673.pdf.ots.upgraded","27-CR-22-22673.pdf.ots.upgraded")</f>
        <v>27-CR-22-22673.pdf.ots.upgraded</v>
      </c>
      <c r="J105" s="3" t="s">
        <v>875</v>
      </c>
      <c r="K105" s="2" t="s">
        <v>52</v>
      </c>
      <c r="L105" s="3" t="s">
        <v>873</v>
      </c>
      <c r="M105" s="2" t="s">
        <v>46</v>
      </c>
      <c r="N105" s="2" t="n">
        <v>924451</v>
      </c>
      <c r="O105" s="3" t="s">
        <v>69</v>
      </c>
      <c r="P105" s="2" t="s">
        <v>70</v>
      </c>
      <c r="Q105" s="2" t="s">
        <v>71</v>
      </c>
      <c r="R105" s="2" t="s">
        <v>72</v>
      </c>
      <c r="S105" s="5" t="str">
        <f aca="false">HYPERLINK("https://mncourtfraud.com/file/27-CR-22-22673.pdf__time-stamp.json","27-CR-22-22673.pdf__time-stamp.json")</f>
        <v>27-CR-22-22673.pdf__time-stamp.json</v>
      </c>
      <c r="T105" s="2" t="s">
        <v>876</v>
      </c>
      <c r="U105" s="2" t="s">
        <v>115</v>
      </c>
      <c r="V105" s="2" t="s">
        <v>116</v>
      </c>
      <c r="W105" s="2" t="n">
        <v>1000000</v>
      </c>
      <c r="X105" s="3" t="s">
        <v>873</v>
      </c>
      <c r="Y105" s="2" t="s">
        <v>46</v>
      </c>
      <c r="Z105" s="2" t="s">
        <v>60</v>
      </c>
      <c r="AA105" s="2" t="s">
        <v>46</v>
      </c>
      <c r="AB105" s="2" t="s">
        <v>46</v>
      </c>
      <c r="AC105" s="2" t="s">
        <v>46</v>
      </c>
      <c r="AD105" s="2" t="s">
        <v>46</v>
      </c>
      <c r="AE105" s="2" t="s">
        <v>46</v>
      </c>
      <c r="AF105" s="2" t="s">
        <v>46</v>
      </c>
      <c r="AG105" s="5" t="str">
        <f aca="false">HYPERLINK("https://mncourtfraud.com/file/27-CR-22-22673.pdf.ots__time-stamp.json","27-CR-22-22673.pdf.ots__time-stamp.json")</f>
        <v>27-CR-22-22673.pdf.ots__time-stamp.json</v>
      </c>
      <c r="AH105" s="2" t="s">
        <v>877</v>
      </c>
      <c r="AI105" s="2" t="s">
        <v>400</v>
      </c>
      <c r="AJ105" s="2" t="s">
        <v>401</v>
      </c>
      <c r="AK105" s="2" t="n">
        <v>1000000</v>
      </c>
      <c r="AL105" s="3" t="s">
        <v>874</v>
      </c>
      <c r="AM105" s="2" t="s">
        <v>46</v>
      </c>
      <c r="AN105" s="3" t="s">
        <v>60</v>
      </c>
      <c r="AO105" s="2" t="s">
        <v>46</v>
      </c>
      <c r="AP105" s="2" t="s">
        <v>46</v>
      </c>
      <c r="AQ105" s="2" t="s">
        <v>46</v>
      </c>
      <c r="AR105" s="2" t="s">
        <v>46</v>
      </c>
      <c r="AS105" s="2" t="s">
        <v>46</v>
      </c>
      <c r="AT105" s="2" t="s">
        <v>46</v>
      </c>
    </row>
    <row r="106" customFormat="false" ht="18.7" hidden="false" customHeight="true" outlineLevel="0" collapsed="false">
      <c r="A106" s="5" t="str">
        <f aca="false">HYPERLINK("https://mncourtfraud.com/file/27-CR-22-23335.pdf","27-CR-22-23335.pdf")</f>
        <v>27-CR-22-23335.pdf</v>
      </c>
      <c r="B106" s="2" t="s">
        <v>46</v>
      </c>
      <c r="C106" s="2" t="n">
        <v>203483</v>
      </c>
      <c r="D106" s="2" t="s">
        <v>878</v>
      </c>
      <c r="E106" s="2" t="s">
        <v>879</v>
      </c>
      <c r="F106" s="3" t="s">
        <v>880</v>
      </c>
      <c r="G106" s="5" t="str">
        <f aca="false">HYPERLINK("https://mncourtfraud.com/file/27-CR-22-23335.pdf.ots","27-CR-22-23335.pdf.ots")</f>
        <v>27-CR-22-23335.pdf.ots</v>
      </c>
      <c r="H106" s="3" t="s">
        <v>881</v>
      </c>
      <c r="I106" s="5" t="str">
        <f aca="false">HYPERLINK("https://mncourtfraud.com/file/27-CR-22-23335.pdf.ots.upgraded","27-CR-22-23335.pdf.ots.upgraded")</f>
        <v>27-CR-22-23335.pdf.ots.upgraded</v>
      </c>
      <c r="J106" s="3" t="s">
        <v>882</v>
      </c>
      <c r="K106" s="2" t="s">
        <v>52</v>
      </c>
      <c r="L106" s="3" t="s">
        <v>880</v>
      </c>
      <c r="M106" s="2" t="s">
        <v>46</v>
      </c>
      <c r="N106" s="2" t="n">
        <v>924295</v>
      </c>
      <c r="O106" s="3" t="s">
        <v>386</v>
      </c>
      <c r="P106" s="2" t="s">
        <v>387</v>
      </c>
      <c r="Q106" s="2" t="s">
        <v>388</v>
      </c>
      <c r="R106" s="2" t="s">
        <v>389</v>
      </c>
      <c r="S106" s="5" t="str">
        <f aca="false">HYPERLINK("https://mncourtfraud.com/file/27-CR-22-23335.pdf__time-stamp.json","27-CR-22-23335.pdf__time-stamp.json")</f>
        <v>27-CR-22-23335.pdf__time-stamp.json</v>
      </c>
      <c r="T106" s="2" t="s">
        <v>883</v>
      </c>
      <c r="U106" s="2" t="s">
        <v>251</v>
      </c>
      <c r="V106" s="2" t="s">
        <v>252</v>
      </c>
      <c r="W106" s="2" t="n">
        <v>1000000</v>
      </c>
      <c r="X106" s="3" t="s">
        <v>880</v>
      </c>
      <c r="Y106" s="2" t="s">
        <v>46</v>
      </c>
      <c r="Z106" s="2" t="s">
        <v>60</v>
      </c>
      <c r="AA106" s="2" t="s">
        <v>46</v>
      </c>
      <c r="AB106" s="2" t="s">
        <v>46</v>
      </c>
      <c r="AC106" s="2" t="s">
        <v>46</v>
      </c>
      <c r="AD106" s="2" t="s">
        <v>46</v>
      </c>
      <c r="AE106" s="2" t="s">
        <v>46</v>
      </c>
      <c r="AF106" s="2" t="s">
        <v>46</v>
      </c>
      <c r="AG106" s="5" t="str">
        <f aca="false">HYPERLINK("https://mncourtfraud.com/file/27-CR-22-23335.pdf.ots__time-stamp.json","27-CR-22-23335.pdf.ots__time-stamp.json")</f>
        <v>27-CR-22-23335.pdf.ots__time-stamp.json</v>
      </c>
      <c r="AH106" s="2" t="s">
        <v>884</v>
      </c>
      <c r="AI106" s="2" t="s">
        <v>251</v>
      </c>
      <c r="AJ106" s="2" t="s">
        <v>252</v>
      </c>
      <c r="AK106" s="2" t="n">
        <v>1000000</v>
      </c>
      <c r="AL106" s="3" t="s">
        <v>881</v>
      </c>
      <c r="AM106" s="2" t="s">
        <v>46</v>
      </c>
      <c r="AN106" s="3" t="s">
        <v>60</v>
      </c>
      <c r="AO106" s="2" t="s">
        <v>46</v>
      </c>
      <c r="AP106" s="2" t="s">
        <v>46</v>
      </c>
      <c r="AQ106" s="2" t="s">
        <v>46</v>
      </c>
      <c r="AR106" s="2" t="s">
        <v>46</v>
      </c>
      <c r="AS106" s="2" t="s">
        <v>46</v>
      </c>
      <c r="AT106" s="2" t="s">
        <v>46</v>
      </c>
    </row>
    <row r="107" customFormat="false" ht="18.7" hidden="false" customHeight="true" outlineLevel="0" collapsed="false">
      <c r="A107" s="5" t="str">
        <f aca="false">HYPERLINK("https://mncourtfraud.com/file/27-CR-22-23353.pdf","27-CR-22-23353.pdf")</f>
        <v>27-CR-22-23353.pdf</v>
      </c>
      <c r="B107" s="2" t="s">
        <v>46</v>
      </c>
      <c r="C107" s="2" t="n">
        <v>171836</v>
      </c>
      <c r="D107" s="2" t="s">
        <v>885</v>
      </c>
      <c r="E107" s="2" t="s">
        <v>886</v>
      </c>
      <c r="F107" s="3" t="s">
        <v>887</v>
      </c>
      <c r="G107" s="5" t="str">
        <f aca="false">HYPERLINK("https://mncourtfraud.com/file/27-CR-22-23353.pdf.ots","27-CR-22-23353.pdf.ots")</f>
        <v>27-CR-22-23353.pdf.ots</v>
      </c>
      <c r="H107" s="3" t="s">
        <v>888</v>
      </c>
      <c r="I107" s="5" t="str">
        <f aca="false">HYPERLINK("https://mncourtfraud.com/file/27-CR-22-23353.pdf.ots.upgraded","27-CR-22-23353.pdf.ots.upgraded")</f>
        <v>27-CR-22-23353.pdf.ots.upgraded</v>
      </c>
      <c r="J107" s="3" t="s">
        <v>889</v>
      </c>
      <c r="K107" s="2" t="s">
        <v>52</v>
      </c>
      <c r="L107" s="3" t="s">
        <v>887</v>
      </c>
      <c r="M107" s="2" t="s">
        <v>46</v>
      </c>
      <c r="N107" s="2" t="n">
        <v>924365</v>
      </c>
      <c r="O107" s="3" t="s">
        <v>375</v>
      </c>
      <c r="P107" s="2" t="s">
        <v>376</v>
      </c>
      <c r="Q107" s="2" t="s">
        <v>377</v>
      </c>
      <c r="R107" s="2" t="s">
        <v>378</v>
      </c>
      <c r="S107" s="5" t="str">
        <f aca="false">HYPERLINK("https://mncourtfraud.com/file/27-CR-22-23353.pdf__time-stamp.json","27-CR-22-23353.pdf__time-stamp.json")</f>
        <v>27-CR-22-23353.pdf__time-stamp.json</v>
      </c>
      <c r="T107" s="2" t="s">
        <v>890</v>
      </c>
      <c r="U107" s="2" t="s">
        <v>251</v>
      </c>
      <c r="V107" s="2" t="s">
        <v>252</v>
      </c>
      <c r="W107" s="2" t="n">
        <v>1000000</v>
      </c>
      <c r="X107" s="3" t="s">
        <v>887</v>
      </c>
      <c r="Y107" s="2" t="s">
        <v>46</v>
      </c>
      <c r="Z107" s="2" t="s">
        <v>60</v>
      </c>
      <c r="AA107" s="2" t="s">
        <v>46</v>
      </c>
      <c r="AB107" s="2" t="s">
        <v>46</v>
      </c>
      <c r="AC107" s="2" t="s">
        <v>46</v>
      </c>
      <c r="AD107" s="2" t="s">
        <v>46</v>
      </c>
      <c r="AE107" s="2" t="s">
        <v>46</v>
      </c>
      <c r="AF107" s="2" t="s">
        <v>46</v>
      </c>
      <c r="AG107" s="5" t="str">
        <f aca="false">HYPERLINK("https://mncourtfraud.com/file/27-CR-22-23353.pdf.ots__time-stamp.json","27-CR-22-23353.pdf.ots__time-stamp.json")</f>
        <v>27-CR-22-23353.pdf.ots__time-stamp.json</v>
      </c>
      <c r="AH107" s="2" t="s">
        <v>891</v>
      </c>
      <c r="AI107" s="2" t="s">
        <v>107</v>
      </c>
      <c r="AJ107" s="2" t="s">
        <v>108</v>
      </c>
      <c r="AK107" s="2" t="n">
        <v>1000000</v>
      </c>
      <c r="AL107" s="3" t="s">
        <v>888</v>
      </c>
      <c r="AM107" s="2" t="s">
        <v>46</v>
      </c>
      <c r="AN107" s="3" t="s">
        <v>60</v>
      </c>
      <c r="AO107" s="2" t="s">
        <v>46</v>
      </c>
      <c r="AP107" s="2" t="s">
        <v>46</v>
      </c>
      <c r="AQ107" s="2" t="s">
        <v>46</v>
      </c>
      <c r="AR107" s="2" t="s">
        <v>46</v>
      </c>
      <c r="AS107" s="2" t="s">
        <v>46</v>
      </c>
      <c r="AT107" s="2" t="s">
        <v>46</v>
      </c>
    </row>
    <row r="108" customFormat="false" ht="18.7" hidden="false" customHeight="true" outlineLevel="0" collapsed="false">
      <c r="A108" s="5" t="str">
        <f aca="false">HYPERLINK("https://mncourtfraud.com/file/27-CR-22-24514.pdf","27-CR-22-24514.pdf")</f>
        <v>27-CR-22-24514.pdf</v>
      </c>
      <c r="B108" s="2" t="s">
        <v>46</v>
      </c>
      <c r="C108" s="2" t="n">
        <v>194842</v>
      </c>
      <c r="D108" s="2" t="s">
        <v>892</v>
      </c>
      <c r="E108" s="2" t="s">
        <v>893</v>
      </c>
      <c r="F108" s="3" t="s">
        <v>894</v>
      </c>
      <c r="G108" s="5" t="str">
        <f aca="false">HYPERLINK("https://mncourtfraud.com/file/27-CR-22-24514.pdf.ots","27-CR-22-24514.pdf.ots")</f>
        <v>27-CR-22-24514.pdf.ots</v>
      </c>
      <c r="H108" s="3" t="s">
        <v>895</v>
      </c>
      <c r="I108" s="5" t="str">
        <f aca="false">HYPERLINK("https://mncourtfraud.com/file/27-CR-22-24514.pdf.ots.upgraded","27-CR-22-24514.pdf.ots.upgraded")</f>
        <v>27-CR-22-24514.pdf.ots.upgraded</v>
      </c>
      <c r="J108" s="3" t="s">
        <v>896</v>
      </c>
      <c r="K108" s="2" t="s">
        <v>52</v>
      </c>
      <c r="L108" s="3" t="s">
        <v>894</v>
      </c>
      <c r="M108" s="2" t="s">
        <v>46</v>
      </c>
      <c r="N108" s="2" t="n">
        <v>924467</v>
      </c>
      <c r="O108" s="3" t="s">
        <v>292</v>
      </c>
      <c r="P108" s="2" t="s">
        <v>293</v>
      </c>
      <c r="Q108" s="2" t="s">
        <v>294</v>
      </c>
      <c r="R108" s="2" t="s">
        <v>295</v>
      </c>
      <c r="S108" s="5" t="str">
        <f aca="false">HYPERLINK("https://mncourtfraud.com/file/27-CR-22-24514.pdf__time-stamp.json","27-CR-22-24514.pdf__time-stamp.json")</f>
        <v>27-CR-22-24514.pdf__time-stamp.json</v>
      </c>
      <c r="T108" s="2" t="s">
        <v>897</v>
      </c>
      <c r="U108" s="2" t="s">
        <v>192</v>
      </c>
      <c r="V108" s="2" t="s">
        <v>193</v>
      </c>
      <c r="W108" s="2" t="n">
        <v>1000000</v>
      </c>
      <c r="X108" s="3" t="s">
        <v>894</v>
      </c>
      <c r="Y108" s="2" t="s">
        <v>46</v>
      </c>
      <c r="Z108" s="2" t="s">
        <v>60</v>
      </c>
      <c r="AA108" s="2" t="s">
        <v>46</v>
      </c>
      <c r="AB108" s="2" t="s">
        <v>46</v>
      </c>
      <c r="AC108" s="2" t="s">
        <v>46</v>
      </c>
      <c r="AD108" s="2" t="s">
        <v>46</v>
      </c>
      <c r="AE108" s="2" t="s">
        <v>46</v>
      </c>
      <c r="AF108" s="2" t="s">
        <v>46</v>
      </c>
      <c r="AG108" s="5" t="str">
        <f aca="false">HYPERLINK("https://mncourtfraud.com/file/27-CR-22-24514.pdf.ots__time-stamp.json","27-CR-22-24514.pdf.ots__time-stamp.json")</f>
        <v>27-CR-22-24514.pdf.ots__time-stamp.json</v>
      </c>
      <c r="AH108" s="2" t="s">
        <v>898</v>
      </c>
      <c r="AI108" s="2" t="s">
        <v>173</v>
      </c>
      <c r="AJ108" s="2" t="s">
        <v>174</v>
      </c>
      <c r="AK108" s="2" t="n">
        <v>1000000</v>
      </c>
      <c r="AL108" s="3" t="s">
        <v>895</v>
      </c>
      <c r="AM108" s="2" t="s">
        <v>46</v>
      </c>
      <c r="AN108" s="3" t="s">
        <v>60</v>
      </c>
      <c r="AO108" s="2" t="s">
        <v>46</v>
      </c>
      <c r="AP108" s="2" t="s">
        <v>46</v>
      </c>
      <c r="AQ108" s="2" t="s">
        <v>46</v>
      </c>
      <c r="AR108" s="2" t="s">
        <v>46</v>
      </c>
      <c r="AS108" s="2" t="s">
        <v>46</v>
      </c>
      <c r="AT108" s="2" t="s">
        <v>46</v>
      </c>
    </row>
    <row r="109" customFormat="false" ht="18.7" hidden="false" customHeight="true" outlineLevel="0" collapsed="false">
      <c r="A109" s="5" t="str">
        <f aca="false">HYPERLINK("https://mncourtfraud.com/file/27-CR-22-24571.pdf","27-CR-22-24571.pdf")</f>
        <v>27-CR-22-24571.pdf</v>
      </c>
      <c r="B109" s="2" t="s">
        <v>46</v>
      </c>
      <c r="C109" s="2" t="n">
        <v>191764</v>
      </c>
      <c r="D109" s="2" t="s">
        <v>899</v>
      </c>
      <c r="E109" s="2" t="s">
        <v>900</v>
      </c>
      <c r="F109" s="3" t="s">
        <v>901</v>
      </c>
      <c r="G109" s="5" t="str">
        <f aca="false">HYPERLINK("https://mncourtfraud.com/file/27-CR-22-24571.pdf.ots","27-CR-22-24571.pdf.ots")</f>
        <v>27-CR-22-24571.pdf.ots</v>
      </c>
      <c r="H109" s="3" t="s">
        <v>902</v>
      </c>
      <c r="I109" s="5" t="str">
        <f aca="false">HYPERLINK("https://mncourtfraud.com/file/27-CR-22-24571.pdf.ots.upgraded","27-CR-22-24571.pdf.ots.upgraded")</f>
        <v>27-CR-22-24571.pdf.ots.upgraded</v>
      </c>
      <c r="J109" s="3" t="s">
        <v>903</v>
      </c>
      <c r="K109" s="2" t="s">
        <v>52</v>
      </c>
      <c r="L109" s="3" t="s">
        <v>901</v>
      </c>
      <c r="M109" s="2" t="s">
        <v>46</v>
      </c>
      <c r="N109" s="2" t="n">
        <v>924543</v>
      </c>
      <c r="O109" s="3" t="s">
        <v>125</v>
      </c>
      <c r="P109" s="2" t="s">
        <v>126</v>
      </c>
      <c r="Q109" s="2" t="s">
        <v>127</v>
      </c>
      <c r="R109" s="2" t="s">
        <v>128</v>
      </c>
      <c r="S109" s="5" t="str">
        <f aca="false">HYPERLINK("https://mncourtfraud.com/file/27-CR-22-24571.pdf__time-stamp.json","27-CR-22-24571.pdf__time-stamp.json")</f>
        <v>27-CR-22-24571.pdf__time-stamp.json</v>
      </c>
      <c r="T109" s="2" t="s">
        <v>904</v>
      </c>
      <c r="U109" s="2" t="s">
        <v>400</v>
      </c>
      <c r="V109" s="2" t="s">
        <v>401</v>
      </c>
      <c r="W109" s="2" t="n">
        <v>1000000</v>
      </c>
      <c r="X109" s="3" t="s">
        <v>901</v>
      </c>
      <c r="Y109" s="2" t="s">
        <v>46</v>
      </c>
      <c r="Z109" s="2" t="s">
        <v>60</v>
      </c>
      <c r="AA109" s="2" t="s">
        <v>46</v>
      </c>
      <c r="AB109" s="2" t="s">
        <v>46</v>
      </c>
      <c r="AC109" s="2" t="s">
        <v>46</v>
      </c>
      <c r="AD109" s="2" t="s">
        <v>46</v>
      </c>
      <c r="AE109" s="2" t="s">
        <v>46</v>
      </c>
      <c r="AF109" s="2" t="s">
        <v>46</v>
      </c>
      <c r="AG109" s="5" t="str">
        <f aca="false">HYPERLINK("https://mncourtfraud.com/file/27-CR-22-24571.pdf.ots__time-stamp.json","27-CR-22-24571.pdf.ots__time-stamp.json")</f>
        <v>27-CR-22-24571.pdf.ots__time-stamp.json</v>
      </c>
      <c r="AH109" s="2" t="s">
        <v>905</v>
      </c>
      <c r="AI109" s="2" t="s">
        <v>74</v>
      </c>
      <c r="AJ109" s="2" t="s">
        <v>75</v>
      </c>
      <c r="AK109" s="2" t="n">
        <v>1000000</v>
      </c>
      <c r="AL109" s="3" t="s">
        <v>902</v>
      </c>
      <c r="AM109" s="2" t="s">
        <v>46</v>
      </c>
      <c r="AN109" s="3" t="s">
        <v>60</v>
      </c>
      <c r="AO109" s="2" t="s">
        <v>46</v>
      </c>
      <c r="AP109" s="2" t="s">
        <v>46</v>
      </c>
      <c r="AQ109" s="2" t="s">
        <v>46</v>
      </c>
      <c r="AR109" s="2" t="s">
        <v>46</v>
      </c>
      <c r="AS109" s="2" t="s">
        <v>46</v>
      </c>
      <c r="AT109" s="2" t="s">
        <v>46</v>
      </c>
    </row>
    <row r="110" customFormat="false" ht="18.7" hidden="false" customHeight="true" outlineLevel="0" collapsed="false">
      <c r="A110" s="5" t="str">
        <f aca="false">HYPERLINK("https://mncourtfraud.com/file/27-CR-22-24805.pdf","27-CR-22-24805.pdf")</f>
        <v>27-CR-22-24805.pdf</v>
      </c>
      <c r="B110" s="2" t="s">
        <v>46</v>
      </c>
      <c r="C110" s="2" t="n">
        <v>165066</v>
      </c>
      <c r="D110" s="2" t="s">
        <v>906</v>
      </c>
      <c r="E110" s="2" t="s">
        <v>907</v>
      </c>
      <c r="F110" s="3" t="s">
        <v>908</v>
      </c>
      <c r="G110" s="5" t="str">
        <f aca="false">HYPERLINK("https://mncourtfraud.com/file/27-CR-22-24805.pdf.ots","27-CR-22-24805.pdf.ots")</f>
        <v>27-CR-22-24805.pdf.ots</v>
      </c>
      <c r="H110" s="3" t="s">
        <v>909</v>
      </c>
      <c r="I110" s="5" t="str">
        <f aca="false">HYPERLINK("https://mncourtfraud.com/file/27-CR-22-24805.pdf.ots.upgraded","27-CR-22-24805.pdf.ots.upgraded")</f>
        <v>27-CR-22-24805.pdf.ots.upgraded</v>
      </c>
      <c r="J110" s="3" t="s">
        <v>910</v>
      </c>
      <c r="K110" s="2" t="s">
        <v>52</v>
      </c>
      <c r="L110" s="3" t="s">
        <v>908</v>
      </c>
      <c r="M110" s="2" t="s">
        <v>46</v>
      </c>
      <c r="N110" s="2" t="n">
        <v>924273</v>
      </c>
      <c r="O110" s="3" t="s">
        <v>911</v>
      </c>
      <c r="P110" s="2" t="s">
        <v>912</v>
      </c>
      <c r="Q110" s="2" t="s">
        <v>913</v>
      </c>
      <c r="R110" s="2" t="s">
        <v>914</v>
      </c>
      <c r="S110" s="5" t="str">
        <f aca="false">HYPERLINK("https://mncourtfraud.com/file/27-CR-22-24805.pdf__time-stamp.json","27-CR-22-24805.pdf__time-stamp.json")</f>
        <v>27-CR-22-24805.pdf__time-stamp.json</v>
      </c>
      <c r="T110" s="2" t="s">
        <v>915</v>
      </c>
      <c r="U110" s="2" t="s">
        <v>104</v>
      </c>
      <c r="V110" s="2" t="s">
        <v>105</v>
      </c>
      <c r="W110" s="2" t="n">
        <v>1000000</v>
      </c>
      <c r="X110" s="3" t="s">
        <v>908</v>
      </c>
      <c r="Y110" s="2" t="s">
        <v>46</v>
      </c>
      <c r="Z110" s="2" t="s">
        <v>60</v>
      </c>
      <c r="AA110" s="2" t="s">
        <v>46</v>
      </c>
      <c r="AB110" s="2" t="s">
        <v>46</v>
      </c>
      <c r="AC110" s="2" t="s">
        <v>46</v>
      </c>
      <c r="AD110" s="2" t="s">
        <v>46</v>
      </c>
      <c r="AE110" s="2" t="s">
        <v>46</v>
      </c>
      <c r="AF110" s="2" t="s">
        <v>46</v>
      </c>
      <c r="AG110" s="5" t="str">
        <f aca="false">HYPERLINK("https://mncourtfraud.com/file/27-CR-22-24805.pdf.ots__time-stamp.json","27-CR-22-24805.pdf.ots__time-stamp.json")</f>
        <v>27-CR-22-24805.pdf.ots__time-stamp.json</v>
      </c>
      <c r="AH110" s="2" t="s">
        <v>916</v>
      </c>
      <c r="AI110" s="2" t="s">
        <v>251</v>
      </c>
      <c r="AJ110" s="2" t="s">
        <v>252</v>
      </c>
      <c r="AK110" s="2" t="n">
        <v>1000000</v>
      </c>
      <c r="AL110" s="3" t="s">
        <v>909</v>
      </c>
      <c r="AM110" s="2" t="s">
        <v>46</v>
      </c>
      <c r="AN110" s="3" t="s">
        <v>60</v>
      </c>
      <c r="AO110" s="2" t="s">
        <v>46</v>
      </c>
      <c r="AP110" s="2" t="s">
        <v>46</v>
      </c>
      <c r="AQ110" s="2" t="s">
        <v>46</v>
      </c>
      <c r="AR110" s="2" t="s">
        <v>46</v>
      </c>
      <c r="AS110" s="2" t="s">
        <v>46</v>
      </c>
      <c r="AT110" s="2" t="s">
        <v>46</v>
      </c>
    </row>
    <row r="111" customFormat="false" ht="18.7" hidden="false" customHeight="true" outlineLevel="0" collapsed="false">
      <c r="A111" s="5" t="str">
        <f aca="false">HYPERLINK("https://mncourtfraud.com/file/27-CR-22-25087.pdf","27-CR-22-25087.pdf")</f>
        <v>27-CR-22-25087.pdf</v>
      </c>
      <c r="B111" s="2" t="s">
        <v>46</v>
      </c>
      <c r="C111" s="2" t="n">
        <v>177373</v>
      </c>
      <c r="D111" s="2" t="s">
        <v>917</v>
      </c>
      <c r="E111" s="2" t="s">
        <v>918</v>
      </c>
      <c r="F111" s="3" t="s">
        <v>919</v>
      </c>
      <c r="G111" s="5" t="str">
        <f aca="false">HYPERLINK("https://mncourtfraud.com/file/27-CR-22-25087.pdf.ots","27-CR-22-25087.pdf.ots")</f>
        <v>27-CR-22-25087.pdf.ots</v>
      </c>
      <c r="H111" s="3" t="s">
        <v>920</v>
      </c>
      <c r="I111" s="5" t="str">
        <f aca="false">HYPERLINK("https://mncourtfraud.com/file/27-CR-22-25087.pdf.ots.upgraded","27-CR-22-25087.pdf.ots.upgraded")</f>
        <v>27-CR-22-25087.pdf.ots.upgraded</v>
      </c>
      <c r="J111" s="3" t="s">
        <v>921</v>
      </c>
      <c r="K111" s="2" t="s">
        <v>52</v>
      </c>
      <c r="L111" s="3" t="s">
        <v>919</v>
      </c>
      <c r="M111" s="2" t="s">
        <v>46</v>
      </c>
      <c r="N111" s="2" t="n">
        <v>924467</v>
      </c>
      <c r="O111" s="3" t="s">
        <v>292</v>
      </c>
      <c r="P111" s="2" t="s">
        <v>293</v>
      </c>
      <c r="Q111" s="2" t="s">
        <v>294</v>
      </c>
      <c r="R111" s="2" t="s">
        <v>295</v>
      </c>
      <c r="S111" s="5" t="str">
        <f aca="false">HYPERLINK("https://mncourtfraud.com/file/27-CR-22-25087.pdf__time-stamp.json","27-CR-22-25087.pdf__time-stamp.json")</f>
        <v>27-CR-22-25087.pdf__time-stamp.json</v>
      </c>
      <c r="T111" s="2" t="s">
        <v>922</v>
      </c>
      <c r="U111" s="2" t="s">
        <v>115</v>
      </c>
      <c r="V111" s="2" t="s">
        <v>116</v>
      </c>
      <c r="W111" s="2" t="n">
        <v>1000000</v>
      </c>
      <c r="X111" s="3" t="s">
        <v>919</v>
      </c>
      <c r="Y111" s="2" t="s">
        <v>46</v>
      </c>
      <c r="Z111" s="2" t="s">
        <v>60</v>
      </c>
      <c r="AA111" s="2" t="s">
        <v>46</v>
      </c>
      <c r="AB111" s="2" t="s">
        <v>46</v>
      </c>
      <c r="AC111" s="2" t="s">
        <v>46</v>
      </c>
      <c r="AD111" s="2" t="s">
        <v>46</v>
      </c>
      <c r="AE111" s="2" t="s">
        <v>46</v>
      </c>
      <c r="AF111" s="2" t="s">
        <v>46</v>
      </c>
      <c r="AG111" s="5" t="str">
        <f aca="false">HYPERLINK("https://mncourtfraud.com/file/27-CR-22-25087.pdf.ots__time-stamp.json","27-CR-22-25087.pdf.ots__time-stamp.json")</f>
        <v>27-CR-22-25087.pdf.ots__time-stamp.json</v>
      </c>
      <c r="AH111" s="2" t="s">
        <v>923</v>
      </c>
      <c r="AI111" s="2" t="s">
        <v>77</v>
      </c>
      <c r="AJ111" s="2" t="s">
        <v>78</v>
      </c>
      <c r="AK111" s="2" t="n">
        <v>1000000</v>
      </c>
      <c r="AL111" s="3" t="s">
        <v>920</v>
      </c>
      <c r="AM111" s="2" t="s">
        <v>46</v>
      </c>
      <c r="AN111" s="3" t="s">
        <v>60</v>
      </c>
      <c r="AO111" s="2" t="s">
        <v>46</v>
      </c>
      <c r="AP111" s="2" t="s">
        <v>46</v>
      </c>
      <c r="AQ111" s="2" t="s">
        <v>46</v>
      </c>
      <c r="AR111" s="2" t="s">
        <v>46</v>
      </c>
      <c r="AS111" s="2" t="s">
        <v>46</v>
      </c>
      <c r="AT111" s="2" t="s">
        <v>46</v>
      </c>
    </row>
    <row r="112" customFormat="false" ht="18.7" hidden="false" customHeight="true" outlineLevel="0" collapsed="false">
      <c r="A112" s="5" t="str">
        <f aca="false">HYPERLINK("https://mncourtfraud.com/file/27-CR-22-25161.pdf","27-CR-22-25161.pdf")</f>
        <v>27-CR-22-25161.pdf</v>
      </c>
      <c r="B112" s="2" t="s">
        <v>46</v>
      </c>
      <c r="C112" s="2" t="n">
        <v>182665</v>
      </c>
      <c r="D112" s="2" t="s">
        <v>924</v>
      </c>
      <c r="E112" s="2" t="s">
        <v>925</v>
      </c>
      <c r="F112" s="3" t="s">
        <v>926</v>
      </c>
      <c r="G112" s="5" t="str">
        <f aca="false">HYPERLINK("https://mncourtfraud.com/file/27-CR-22-25161.pdf.ots","27-CR-22-25161.pdf.ots")</f>
        <v>27-CR-22-25161.pdf.ots</v>
      </c>
      <c r="H112" s="3" t="s">
        <v>927</v>
      </c>
      <c r="I112" s="5" t="str">
        <f aca="false">HYPERLINK("https://mncourtfraud.com/file/27-CR-22-25161.pdf.ots.upgraded","27-CR-22-25161.pdf.ots.upgraded")</f>
        <v>27-CR-22-25161.pdf.ots.upgraded</v>
      </c>
      <c r="J112" s="3" t="s">
        <v>928</v>
      </c>
      <c r="K112" s="2" t="s">
        <v>52</v>
      </c>
      <c r="L112" s="3" t="s">
        <v>926</v>
      </c>
      <c r="M112" s="2" t="s">
        <v>46</v>
      </c>
      <c r="N112" s="2" t="n">
        <v>924295</v>
      </c>
      <c r="O112" s="3" t="s">
        <v>386</v>
      </c>
      <c r="P112" s="2" t="s">
        <v>387</v>
      </c>
      <c r="Q112" s="2" t="s">
        <v>388</v>
      </c>
      <c r="R112" s="2" t="s">
        <v>389</v>
      </c>
      <c r="S112" s="5" t="str">
        <f aca="false">HYPERLINK("https://mncourtfraud.com/file/27-CR-22-25161.pdf__time-stamp.json","27-CR-22-25161.pdf__time-stamp.json")</f>
        <v>27-CR-22-25161.pdf__time-stamp.json</v>
      </c>
      <c r="T112" s="2" t="s">
        <v>929</v>
      </c>
      <c r="U112" s="2" t="s">
        <v>346</v>
      </c>
      <c r="V112" s="2" t="s">
        <v>347</v>
      </c>
      <c r="W112" s="2" t="n">
        <v>1000000</v>
      </c>
      <c r="X112" s="3" t="s">
        <v>926</v>
      </c>
      <c r="Y112" s="2" t="s">
        <v>46</v>
      </c>
      <c r="Z112" s="2" t="s">
        <v>60</v>
      </c>
      <c r="AA112" s="2" t="s">
        <v>46</v>
      </c>
      <c r="AB112" s="2" t="s">
        <v>46</v>
      </c>
      <c r="AC112" s="2" t="s">
        <v>46</v>
      </c>
      <c r="AD112" s="2" t="s">
        <v>46</v>
      </c>
      <c r="AE112" s="2" t="s">
        <v>46</v>
      </c>
      <c r="AF112" s="2" t="s">
        <v>46</v>
      </c>
      <c r="AG112" s="5" t="str">
        <f aca="false">HYPERLINK("https://mncourtfraud.com/file/27-CR-22-25161.pdf.ots__time-stamp.json","27-CR-22-25161.pdf.ots__time-stamp.json")</f>
        <v>27-CR-22-25161.pdf.ots__time-stamp.json</v>
      </c>
      <c r="AH112" s="2" t="s">
        <v>930</v>
      </c>
      <c r="AI112" s="2" t="s">
        <v>62</v>
      </c>
      <c r="AJ112" s="2" t="s">
        <v>63</v>
      </c>
      <c r="AK112" s="2" t="n">
        <v>1000000</v>
      </c>
      <c r="AL112" s="3" t="s">
        <v>927</v>
      </c>
      <c r="AM112" s="2" t="s">
        <v>46</v>
      </c>
      <c r="AN112" s="3" t="s">
        <v>60</v>
      </c>
      <c r="AO112" s="2" t="s">
        <v>46</v>
      </c>
      <c r="AP112" s="2" t="s">
        <v>46</v>
      </c>
      <c r="AQ112" s="2" t="s">
        <v>46</v>
      </c>
      <c r="AR112" s="2" t="s">
        <v>46</v>
      </c>
      <c r="AS112" s="2" t="s">
        <v>46</v>
      </c>
      <c r="AT112" s="2" t="s">
        <v>46</v>
      </c>
    </row>
    <row r="113" customFormat="false" ht="18.7" hidden="false" customHeight="true" outlineLevel="0" collapsed="false">
      <c r="A113" s="5" t="str">
        <f aca="false">HYPERLINK("https://mncourtfraud.com/file/27-CR-22-25192.pdf","27-CR-22-25192.pdf")</f>
        <v>27-CR-22-25192.pdf</v>
      </c>
      <c r="B113" s="2" t="s">
        <v>46</v>
      </c>
      <c r="C113" s="2" t="n">
        <v>191574</v>
      </c>
      <c r="D113" s="2" t="s">
        <v>931</v>
      </c>
      <c r="E113" s="2" t="s">
        <v>932</v>
      </c>
      <c r="F113" s="3" t="s">
        <v>933</v>
      </c>
      <c r="G113" s="5" t="str">
        <f aca="false">HYPERLINK("https://mncourtfraud.com/file/27-CR-22-25192.pdf.ots","27-CR-22-25192.pdf.ots")</f>
        <v>27-CR-22-25192.pdf.ots</v>
      </c>
      <c r="H113" s="3" t="s">
        <v>934</v>
      </c>
      <c r="I113" s="5" t="str">
        <f aca="false">HYPERLINK("https://mncourtfraud.com/file/27-CR-22-25192.pdf.ots.upgraded","27-CR-22-25192.pdf.ots.upgraded")</f>
        <v>27-CR-22-25192.pdf.ots.upgraded</v>
      </c>
      <c r="J113" s="3" t="s">
        <v>935</v>
      </c>
      <c r="K113" s="2" t="s">
        <v>52</v>
      </c>
      <c r="L113" s="3" t="s">
        <v>933</v>
      </c>
      <c r="M113" s="2" t="s">
        <v>46</v>
      </c>
      <c r="N113" s="2" t="n">
        <v>924446</v>
      </c>
      <c r="O113" s="3" t="s">
        <v>265</v>
      </c>
      <c r="P113" s="2" t="s">
        <v>266</v>
      </c>
      <c r="Q113" s="2" t="s">
        <v>70</v>
      </c>
      <c r="R113" s="2" t="s">
        <v>267</v>
      </c>
      <c r="S113" s="5" t="str">
        <f aca="false">HYPERLINK("https://mncourtfraud.com/file/27-CR-22-25192.pdf__time-stamp.json","27-CR-22-25192.pdf__time-stamp.json")</f>
        <v>27-CR-22-25192.pdf__time-stamp.json</v>
      </c>
      <c r="T113" s="2" t="s">
        <v>936</v>
      </c>
      <c r="U113" s="2" t="s">
        <v>118</v>
      </c>
      <c r="V113" s="2" t="s">
        <v>119</v>
      </c>
      <c r="W113" s="2" t="n">
        <v>1000000</v>
      </c>
      <c r="X113" s="3" t="s">
        <v>933</v>
      </c>
      <c r="Y113" s="2" t="s">
        <v>46</v>
      </c>
      <c r="Z113" s="2" t="s">
        <v>60</v>
      </c>
      <c r="AA113" s="2" t="s">
        <v>46</v>
      </c>
      <c r="AB113" s="2" t="s">
        <v>46</v>
      </c>
      <c r="AC113" s="2" t="s">
        <v>46</v>
      </c>
      <c r="AD113" s="2" t="s">
        <v>46</v>
      </c>
      <c r="AE113" s="2" t="s">
        <v>46</v>
      </c>
      <c r="AF113" s="2" t="s">
        <v>46</v>
      </c>
      <c r="AG113" s="5" t="str">
        <f aca="false">HYPERLINK("https://mncourtfraud.com/file/27-CR-22-25192.pdf.ots__time-stamp.json","27-CR-22-25192.pdf.ots__time-stamp.json")</f>
        <v>27-CR-22-25192.pdf.ots__time-stamp.json</v>
      </c>
      <c r="AH113" s="2" t="s">
        <v>937</v>
      </c>
      <c r="AI113" s="2" t="s">
        <v>92</v>
      </c>
      <c r="AJ113" s="2" t="s">
        <v>93</v>
      </c>
      <c r="AK113" s="2" t="n">
        <v>1000000</v>
      </c>
      <c r="AL113" s="3" t="s">
        <v>934</v>
      </c>
      <c r="AM113" s="2" t="s">
        <v>46</v>
      </c>
      <c r="AN113" s="3" t="s">
        <v>60</v>
      </c>
      <c r="AO113" s="2" t="s">
        <v>46</v>
      </c>
      <c r="AP113" s="2" t="s">
        <v>46</v>
      </c>
      <c r="AQ113" s="2" t="s">
        <v>46</v>
      </c>
      <c r="AR113" s="2" t="s">
        <v>46</v>
      </c>
      <c r="AS113" s="2" t="s">
        <v>46</v>
      </c>
      <c r="AT113" s="2" t="s">
        <v>46</v>
      </c>
    </row>
    <row r="114" customFormat="false" ht="18.7" hidden="false" customHeight="true" outlineLevel="0" collapsed="false">
      <c r="A114" s="5" t="str">
        <f aca="false">HYPERLINK("https://mncourtfraud.com/file/27-CR-22-25413.pdf","27-CR-22-25413.pdf")</f>
        <v>27-CR-22-25413.pdf</v>
      </c>
      <c r="B114" s="2" t="s">
        <v>46</v>
      </c>
      <c r="C114" s="2" t="n">
        <v>209538</v>
      </c>
      <c r="D114" s="2" t="s">
        <v>938</v>
      </c>
      <c r="E114" s="2" t="s">
        <v>939</v>
      </c>
      <c r="F114" s="3" t="s">
        <v>940</v>
      </c>
      <c r="G114" s="5" t="str">
        <f aca="false">HYPERLINK("https://mncourtfraud.com/file/27-CR-22-25413.pdf.ots","27-CR-22-25413.pdf.ots")</f>
        <v>27-CR-22-25413.pdf.ots</v>
      </c>
      <c r="H114" s="3" t="s">
        <v>941</v>
      </c>
      <c r="I114" s="5" t="str">
        <f aca="false">HYPERLINK("https://mncourtfraud.com/file/27-CR-22-25413.pdf.ots.upgraded","27-CR-22-25413.pdf.ots.upgraded")</f>
        <v>27-CR-22-25413.pdf.ots.upgraded</v>
      </c>
      <c r="J114" s="3" t="s">
        <v>942</v>
      </c>
      <c r="K114" s="2" t="s">
        <v>52</v>
      </c>
      <c r="L114" s="3" t="s">
        <v>940</v>
      </c>
      <c r="M114" s="2" t="s">
        <v>46</v>
      </c>
      <c r="N114" s="2" t="n">
        <v>924446</v>
      </c>
      <c r="O114" s="3" t="s">
        <v>265</v>
      </c>
      <c r="P114" s="2" t="s">
        <v>266</v>
      </c>
      <c r="Q114" s="2" t="s">
        <v>70</v>
      </c>
      <c r="R114" s="2" t="s">
        <v>267</v>
      </c>
      <c r="S114" s="5" t="str">
        <f aca="false">HYPERLINK("https://mncourtfraud.com/file/27-CR-22-25413.pdf__time-stamp.json","27-CR-22-25413.pdf__time-stamp.json")</f>
        <v>27-CR-22-25413.pdf__time-stamp.json</v>
      </c>
      <c r="T114" s="2" t="s">
        <v>943</v>
      </c>
      <c r="U114" s="2" t="s">
        <v>182</v>
      </c>
      <c r="V114" s="2" t="s">
        <v>183</v>
      </c>
      <c r="W114" s="2" t="n">
        <v>1000000</v>
      </c>
      <c r="X114" s="3" t="s">
        <v>940</v>
      </c>
      <c r="Y114" s="2" t="s">
        <v>46</v>
      </c>
      <c r="Z114" s="2" t="s">
        <v>60</v>
      </c>
      <c r="AA114" s="2" t="s">
        <v>46</v>
      </c>
      <c r="AB114" s="2" t="s">
        <v>46</v>
      </c>
      <c r="AC114" s="2" t="s">
        <v>46</v>
      </c>
      <c r="AD114" s="2" t="s">
        <v>46</v>
      </c>
      <c r="AE114" s="2" t="s">
        <v>46</v>
      </c>
      <c r="AF114" s="2" t="s">
        <v>46</v>
      </c>
      <c r="AG114" s="5" t="str">
        <f aca="false">HYPERLINK("https://mncourtfraud.com/file/27-CR-22-25413.pdf.ots__time-stamp.json","27-CR-22-25413.pdf.ots__time-stamp.json")</f>
        <v>27-CR-22-25413.pdf.ots__time-stamp.json</v>
      </c>
      <c r="AH114" s="2" t="s">
        <v>944</v>
      </c>
      <c r="AI114" s="2" t="s">
        <v>400</v>
      </c>
      <c r="AJ114" s="2" t="s">
        <v>401</v>
      </c>
      <c r="AK114" s="2" t="n">
        <v>1000000</v>
      </c>
      <c r="AL114" s="3" t="s">
        <v>941</v>
      </c>
      <c r="AM114" s="2" t="s">
        <v>46</v>
      </c>
      <c r="AN114" s="3" t="s">
        <v>60</v>
      </c>
      <c r="AO114" s="2" t="s">
        <v>46</v>
      </c>
      <c r="AP114" s="2" t="s">
        <v>46</v>
      </c>
      <c r="AQ114" s="2" t="s">
        <v>46</v>
      </c>
      <c r="AR114" s="2" t="s">
        <v>46</v>
      </c>
      <c r="AS114" s="2" t="s">
        <v>46</v>
      </c>
      <c r="AT114" s="2" t="s">
        <v>46</v>
      </c>
    </row>
    <row r="115" customFormat="false" ht="18.7" hidden="false" customHeight="true" outlineLevel="0" collapsed="false">
      <c r="A115" s="5" t="str">
        <f aca="false">HYPERLINK("https://mncourtfraud.com/file/27-CR-22-2594.pdf","27-CR-22-2594.pdf")</f>
        <v>27-CR-22-2594.pdf</v>
      </c>
      <c r="B115" s="2" t="s">
        <v>46</v>
      </c>
      <c r="C115" s="2" t="n">
        <v>178046</v>
      </c>
      <c r="D115" s="2" t="s">
        <v>945</v>
      </c>
      <c r="E115" s="2" t="s">
        <v>946</v>
      </c>
      <c r="F115" s="3" t="s">
        <v>947</v>
      </c>
      <c r="G115" s="5" t="str">
        <f aca="false">HYPERLINK("https://mncourtfraud.com/file/27-CR-22-2594.pdf.ots","27-CR-22-2594.pdf.ots")</f>
        <v>27-CR-22-2594.pdf.ots</v>
      </c>
      <c r="H115" s="3" t="s">
        <v>948</v>
      </c>
      <c r="I115" s="5" t="str">
        <f aca="false">HYPERLINK("https://mncourtfraud.com/file/27-CR-22-2594.pdf.ots.upgraded","27-CR-22-2594.pdf.ots.upgraded")</f>
        <v>27-CR-22-2594.pdf.ots.upgraded</v>
      </c>
      <c r="J115" s="3" t="s">
        <v>949</v>
      </c>
      <c r="K115" s="2" t="s">
        <v>52</v>
      </c>
      <c r="L115" s="3" t="s">
        <v>947</v>
      </c>
      <c r="M115" s="2" t="s">
        <v>46</v>
      </c>
      <c r="N115" s="2" t="n">
        <v>924295</v>
      </c>
      <c r="O115" s="3" t="s">
        <v>386</v>
      </c>
      <c r="P115" s="2" t="s">
        <v>387</v>
      </c>
      <c r="Q115" s="2" t="s">
        <v>388</v>
      </c>
      <c r="R115" s="2" t="s">
        <v>389</v>
      </c>
      <c r="S115" s="5" t="str">
        <f aca="false">HYPERLINK("https://mncourtfraud.com/file/27-CR-22-2594.pdf__time-stamp.json","27-CR-22-2594.pdf__time-stamp.json")</f>
        <v>27-CR-22-2594.pdf__time-stamp.json</v>
      </c>
      <c r="T115" s="2" t="s">
        <v>950</v>
      </c>
      <c r="U115" s="2" t="s">
        <v>251</v>
      </c>
      <c r="V115" s="2" t="s">
        <v>252</v>
      </c>
      <c r="W115" s="2" t="n">
        <v>1000000</v>
      </c>
      <c r="X115" s="3" t="s">
        <v>947</v>
      </c>
      <c r="Y115" s="2" t="s">
        <v>46</v>
      </c>
      <c r="Z115" s="2" t="s">
        <v>60</v>
      </c>
      <c r="AA115" s="2" t="s">
        <v>46</v>
      </c>
      <c r="AB115" s="2" t="s">
        <v>46</v>
      </c>
      <c r="AC115" s="2" t="s">
        <v>46</v>
      </c>
      <c r="AD115" s="2" t="s">
        <v>46</v>
      </c>
      <c r="AE115" s="2" t="s">
        <v>46</v>
      </c>
      <c r="AF115" s="2" t="s">
        <v>46</v>
      </c>
      <c r="AG115" s="5" t="str">
        <f aca="false">HYPERLINK("https://mncourtfraud.com/file/27-CR-22-2594.pdf.ots__time-stamp.json","27-CR-22-2594.pdf.ots__time-stamp.json")</f>
        <v>27-CR-22-2594.pdf.ots__time-stamp.json</v>
      </c>
      <c r="AH115" s="2" t="s">
        <v>951</v>
      </c>
      <c r="AI115" s="2" t="s">
        <v>285</v>
      </c>
      <c r="AJ115" s="2" t="s">
        <v>286</v>
      </c>
      <c r="AK115" s="2" t="n">
        <v>1000000</v>
      </c>
      <c r="AL115" s="3" t="s">
        <v>948</v>
      </c>
      <c r="AM115" s="2" t="s">
        <v>46</v>
      </c>
      <c r="AN115" s="3" t="s">
        <v>60</v>
      </c>
      <c r="AO115" s="2" t="s">
        <v>46</v>
      </c>
      <c r="AP115" s="2" t="s">
        <v>46</v>
      </c>
      <c r="AQ115" s="2" t="s">
        <v>46</v>
      </c>
      <c r="AR115" s="2" t="s">
        <v>46</v>
      </c>
      <c r="AS115" s="2" t="s">
        <v>46</v>
      </c>
      <c r="AT115" s="2" t="s">
        <v>46</v>
      </c>
    </row>
    <row r="116" customFormat="false" ht="18.7" hidden="false" customHeight="true" outlineLevel="0" collapsed="false">
      <c r="A116" s="5" t="str">
        <f aca="false">HYPERLINK("https://mncourtfraud.com/file/27-CR-22-2823.pdf","27-CR-22-2823.pdf")</f>
        <v>27-CR-22-2823.pdf</v>
      </c>
      <c r="B116" s="2" t="s">
        <v>46</v>
      </c>
      <c r="C116" s="2" t="n">
        <v>221353</v>
      </c>
      <c r="D116" s="2" t="s">
        <v>952</v>
      </c>
      <c r="E116" s="2" t="s">
        <v>953</v>
      </c>
      <c r="F116" s="3" t="s">
        <v>954</v>
      </c>
      <c r="G116" s="5" t="str">
        <f aca="false">HYPERLINK("https://mncourtfraud.com/file/27-CR-22-2823.pdf.ots","27-CR-22-2823.pdf.ots")</f>
        <v>27-CR-22-2823.pdf.ots</v>
      </c>
      <c r="H116" s="3" t="s">
        <v>955</v>
      </c>
      <c r="I116" s="5" t="str">
        <f aca="false">HYPERLINK("https://mncourtfraud.com/file/27-CR-22-2823.pdf.ots.upgraded","27-CR-22-2823.pdf.ots.upgraded")</f>
        <v>27-CR-22-2823.pdf.ots.upgraded</v>
      </c>
      <c r="J116" s="3" t="s">
        <v>956</v>
      </c>
      <c r="K116" s="2" t="s">
        <v>52</v>
      </c>
      <c r="L116" s="3" t="s">
        <v>954</v>
      </c>
      <c r="M116" s="2" t="s">
        <v>46</v>
      </c>
      <c r="N116" s="2" t="n">
        <v>924446</v>
      </c>
      <c r="O116" s="3" t="s">
        <v>265</v>
      </c>
      <c r="P116" s="2" t="s">
        <v>266</v>
      </c>
      <c r="Q116" s="2" t="s">
        <v>70</v>
      </c>
      <c r="R116" s="2" t="s">
        <v>267</v>
      </c>
      <c r="S116" s="5" t="str">
        <f aca="false">HYPERLINK("https://mncourtfraud.com/file/27-CR-22-2823.pdf__time-stamp.json","27-CR-22-2823.pdf__time-stamp.json")</f>
        <v>27-CR-22-2823.pdf__time-stamp.json</v>
      </c>
      <c r="T116" s="2" t="s">
        <v>957</v>
      </c>
      <c r="U116" s="2" t="s">
        <v>182</v>
      </c>
      <c r="V116" s="2" t="s">
        <v>183</v>
      </c>
      <c r="W116" s="2" t="n">
        <v>1000000</v>
      </c>
      <c r="X116" s="3" t="s">
        <v>954</v>
      </c>
      <c r="Y116" s="2" t="s">
        <v>46</v>
      </c>
      <c r="Z116" s="2" t="s">
        <v>60</v>
      </c>
      <c r="AA116" s="2" t="s">
        <v>46</v>
      </c>
      <c r="AB116" s="2" t="s">
        <v>46</v>
      </c>
      <c r="AC116" s="2" t="s">
        <v>46</v>
      </c>
      <c r="AD116" s="2" t="s">
        <v>46</v>
      </c>
      <c r="AE116" s="2" t="s">
        <v>46</v>
      </c>
      <c r="AF116" s="2" t="s">
        <v>46</v>
      </c>
      <c r="AG116" s="5" t="str">
        <f aca="false">HYPERLINK("https://mncourtfraud.com/file/27-CR-22-2823.pdf.ots__time-stamp.json","27-CR-22-2823.pdf.ots__time-stamp.json")</f>
        <v>27-CR-22-2823.pdf.ots__time-stamp.json</v>
      </c>
      <c r="AH116" s="2" t="s">
        <v>958</v>
      </c>
      <c r="AI116" s="2" t="s">
        <v>115</v>
      </c>
      <c r="AJ116" s="2" t="s">
        <v>116</v>
      </c>
      <c r="AK116" s="2" t="n">
        <v>1000000</v>
      </c>
      <c r="AL116" s="3" t="s">
        <v>955</v>
      </c>
      <c r="AM116" s="2" t="s">
        <v>46</v>
      </c>
      <c r="AN116" s="3" t="s">
        <v>60</v>
      </c>
      <c r="AO116" s="2" t="s">
        <v>46</v>
      </c>
      <c r="AP116" s="2" t="s">
        <v>46</v>
      </c>
      <c r="AQ116" s="2" t="s">
        <v>46</v>
      </c>
      <c r="AR116" s="2" t="s">
        <v>46</v>
      </c>
      <c r="AS116" s="2" t="s">
        <v>46</v>
      </c>
      <c r="AT116" s="2" t="s">
        <v>46</v>
      </c>
    </row>
    <row r="117" customFormat="false" ht="18.7" hidden="false" customHeight="true" outlineLevel="0" collapsed="false">
      <c r="A117" s="5" t="str">
        <f aca="false">HYPERLINK("https://mncourtfraud.com/file/27-CR-22-3409.pdf","27-CR-22-3409.pdf")</f>
        <v>27-CR-22-3409.pdf</v>
      </c>
      <c r="B117" s="2" t="s">
        <v>46</v>
      </c>
      <c r="C117" s="2" t="n">
        <v>252396</v>
      </c>
      <c r="D117" s="2" t="s">
        <v>959</v>
      </c>
      <c r="E117" s="2" t="s">
        <v>960</v>
      </c>
      <c r="F117" s="3" t="s">
        <v>961</v>
      </c>
      <c r="G117" s="5" t="str">
        <f aca="false">HYPERLINK("https://mncourtfraud.com/file/27-CR-22-3409.pdf.ots","27-CR-22-3409.pdf.ots")</f>
        <v>27-CR-22-3409.pdf.ots</v>
      </c>
      <c r="H117" s="3" t="s">
        <v>962</v>
      </c>
      <c r="I117" s="5" t="str">
        <f aca="false">HYPERLINK("https://mncourtfraud.com/file/27-CR-22-3409.pdf.ots.upgraded","27-CR-22-3409.pdf.ots.upgraded")</f>
        <v>27-CR-22-3409.pdf.ots.upgraded</v>
      </c>
      <c r="J117" s="3" t="s">
        <v>963</v>
      </c>
      <c r="K117" s="2" t="s">
        <v>52</v>
      </c>
      <c r="L117" s="3" t="s">
        <v>961</v>
      </c>
      <c r="M117" s="2" t="s">
        <v>46</v>
      </c>
      <c r="N117" s="2" t="n">
        <v>924467</v>
      </c>
      <c r="O117" s="3" t="s">
        <v>292</v>
      </c>
      <c r="P117" s="2" t="s">
        <v>293</v>
      </c>
      <c r="Q117" s="2" t="s">
        <v>294</v>
      </c>
      <c r="R117" s="2" t="s">
        <v>295</v>
      </c>
      <c r="S117" s="5" t="str">
        <f aca="false">HYPERLINK("https://mncourtfraud.com/file/27-CR-22-3409.pdf__time-stamp.json","27-CR-22-3409.pdf__time-stamp.json")</f>
        <v>27-CR-22-3409.pdf__time-stamp.json</v>
      </c>
      <c r="T117" s="2" t="s">
        <v>964</v>
      </c>
      <c r="U117" s="2" t="s">
        <v>173</v>
      </c>
      <c r="V117" s="2" t="s">
        <v>174</v>
      </c>
      <c r="W117" s="2" t="n">
        <v>1000000</v>
      </c>
      <c r="X117" s="3" t="s">
        <v>961</v>
      </c>
      <c r="Y117" s="2" t="s">
        <v>46</v>
      </c>
      <c r="Z117" s="2" t="s">
        <v>60</v>
      </c>
      <c r="AA117" s="2" t="s">
        <v>46</v>
      </c>
      <c r="AB117" s="2" t="s">
        <v>46</v>
      </c>
      <c r="AC117" s="2" t="s">
        <v>46</v>
      </c>
      <c r="AD117" s="2" t="s">
        <v>46</v>
      </c>
      <c r="AE117" s="2" t="s">
        <v>46</v>
      </c>
      <c r="AF117" s="2" t="s">
        <v>46</v>
      </c>
      <c r="AG117" s="5" t="str">
        <f aca="false">HYPERLINK("https://mncourtfraud.com/file/27-CR-22-3409.pdf.ots__time-stamp.json","27-CR-22-3409.pdf.ots__time-stamp.json")</f>
        <v>27-CR-22-3409.pdf.ots__time-stamp.json</v>
      </c>
      <c r="AH117" s="2" t="s">
        <v>965</v>
      </c>
      <c r="AI117" s="2" t="s">
        <v>142</v>
      </c>
      <c r="AJ117" s="2" t="s">
        <v>143</v>
      </c>
      <c r="AK117" s="2" t="n">
        <v>1000000</v>
      </c>
      <c r="AL117" s="3" t="s">
        <v>962</v>
      </c>
      <c r="AM117" s="2" t="s">
        <v>46</v>
      </c>
      <c r="AN117" s="3" t="s">
        <v>60</v>
      </c>
      <c r="AO117" s="2" t="s">
        <v>46</v>
      </c>
      <c r="AP117" s="2" t="s">
        <v>46</v>
      </c>
      <c r="AQ117" s="2" t="s">
        <v>46</v>
      </c>
      <c r="AR117" s="2" t="s">
        <v>46</v>
      </c>
      <c r="AS117" s="2" t="s">
        <v>46</v>
      </c>
      <c r="AT117" s="2" t="s">
        <v>46</v>
      </c>
    </row>
    <row r="118" customFormat="false" ht="18.7" hidden="false" customHeight="true" outlineLevel="0" collapsed="false">
      <c r="A118" s="5" t="str">
        <f aca="false">HYPERLINK("https://mncourtfraud.com/file/27-CR-22-3642.pdf","27-CR-22-3642.pdf")</f>
        <v>27-CR-22-3642.pdf</v>
      </c>
      <c r="B118" s="2" t="s">
        <v>46</v>
      </c>
      <c r="C118" s="2" t="n">
        <v>206659</v>
      </c>
      <c r="D118" s="2" t="s">
        <v>966</v>
      </c>
      <c r="E118" s="2" t="s">
        <v>967</v>
      </c>
      <c r="F118" s="3" t="s">
        <v>968</v>
      </c>
      <c r="G118" s="5" t="str">
        <f aca="false">HYPERLINK("https://mncourtfraud.com/file/27-CR-22-3642.pdf.ots","27-CR-22-3642.pdf.ots")</f>
        <v>27-CR-22-3642.pdf.ots</v>
      </c>
      <c r="H118" s="3" t="s">
        <v>969</v>
      </c>
      <c r="I118" s="5" t="str">
        <f aca="false">HYPERLINK("https://mncourtfraud.com/file/27-CR-22-3642.pdf.ots.upgraded","27-CR-22-3642.pdf.ots.upgraded")</f>
        <v>27-CR-22-3642.pdf.ots.upgraded</v>
      </c>
      <c r="J118" s="3" t="s">
        <v>970</v>
      </c>
      <c r="K118" s="2" t="s">
        <v>52</v>
      </c>
      <c r="L118" s="3" t="s">
        <v>968</v>
      </c>
      <c r="M118" s="2" t="s">
        <v>46</v>
      </c>
      <c r="N118" s="2" t="n">
        <v>924451</v>
      </c>
      <c r="O118" s="3" t="s">
        <v>69</v>
      </c>
      <c r="P118" s="2" t="s">
        <v>70</v>
      </c>
      <c r="Q118" s="2" t="s">
        <v>71</v>
      </c>
      <c r="R118" s="2" t="s">
        <v>72</v>
      </c>
      <c r="S118" s="5" t="str">
        <f aca="false">HYPERLINK("https://mncourtfraud.com/file/27-CR-22-3642.pdf__time-stamp.json","27-CR-22-3642.pdf__time-stamp.json")</f>
        <v>27-CR-22-3642.pdf__time-stamp.json</v>
      </c>
      <c r="T118" s="2" t="s">
        <v>971</v>
      </c>
      <c r="U118" s="2" t="s">
        <v>192</v>
      </c>
      <c r="V118" s="2" t="s">
        <v>193</v>
      </c>
      <c r="W118" s="2" t="n">
        <v>1000000</v>
      </c>
      <c r="X118" s="3" t="s">
        <v>968</v>
      </c>
      <c r="Y118" s="2" t="s">
        <v>46</v>
      </c>
      <c r="Z118" s="2" t="s">
        <v>60</v>
      </c>
      <c r="AA118" s="2" t="s">
        <v>46</v>
      </c>
      <c r="AB118" s="2" t="s">
        <v>46</v>
      </c>
      <c r="AC118" s="2" t="s">
        <v>46</v>
      </c>
      <c r="AD118" s="2" t="s">
        <v>46</v>
      </c>
      <c r="AE118" s="2" t="s">
        <v>46</v>
      </c>
      <c r="AF118" s="2" t="s">
        <v>46</v>
      </c>
      <c r="AG118" s="5" t="str">
        <f aca="false">HYPERLINK("https://mncourtfraud.com/file/27-CR-22-3642.pdf.ots__time-stamp.json","27-CR-22-3642.pdf.ots__time-stamp.json")</f>
        <v>27-CR-22-3642.pdf.ots__time-stamp.json</v>
      </c>
      <c r="AH118" s="2" t="s">
        <v>972</v>
      </c>
      <c r="AI118" s="2" t="s">
        <v>150</v>
      </c>
      <c r="AJ118" s="2" t="s">
        <v>151</v>
      </c>
      <c r="AK118" s="2" t="n">
        <v>1000000</v>
      </c>
      <c r="AL118" s="3" t="s">
        <v>969</v>
      </c>
      <c r="AM118" s="2" t="s">
        <v>46</v>
      </c>
      <c r="AN118" s="3" t="s">
        <v>60</v>
      </c>
      <c r="AO118" s="2" t="s">
        <v>46</v>
      </c>
      <c r="AP118" s="2" t="s">
        <v>46</v>
      </c>
      <c r="AQ118" s="2" t="s">
        <v>46</v>
      </c>
      <c r="AR118" s="2" t="s">
        <v>46</v>
      </c>
      <c r="AS118" s="2" t="s">
        <v>46</v>
      </c>
      <c r="AT118" s="2" t="s">
        <v>46</v>
      </c>
    </row>
    <row r="119" customFormat="false" ht="18.7" hidden="false" customHeight="true" outlineLevel="0" collapsed="false">
      <c r="A119" s="5" t="str">
        <f aca="false">HYPERLINK("https://mncourtfraud.com/file/27-CR-22-3934.pdf","27-CR-22-3934.pdf")</f>
        <v>27-CR-22-3934.pdf</v>
      </c>
      <c r="B119" s="2" t="s">
        <v>46</v>
      </c>
      <c r="C119" s="2" t="n">
        <v>177858</v>
      </c>
      <c r="D119" s="2" t="s">
        <v>973</v>
      </c>
      <c r="E119" s="2" t="s">
        <v>974</v>
      </c>
      <c r="F119" s="3" t="s">
        <v>975</v>
      </c>
      <c r="G119" s="5" t="str">
        <f aca="false">HYPERLINK("https://mncourtfraud.com/file/27-CR-22-3934.pdf.ots","27-CR-22-3934.pdf.ots")</f>
        <v>27-CR-22-3934.pdf.ots</v>
      </c>
      <c r="H119" s="3" t="s">
        <v>976</v>
      </c>
      <c r="I119" s="5" t="str">
        <f aca="false">HYPERLINK("https://mncourtfraud.com/file/27-CR-22-3934.pdf.ots.upgraded","27-CR-22-3934.pdf.ots.upgraded")</f>
        <v>27-CR-22-3934.pdf.ots.upgraded</v>
      </c>
      <c r="J119" s="3" t="s">
        <v>977</v>
      </c>
      <c r="K119" s="2" t="s">
        <v>52</v>
      </c>
      <c r="L119" s="3" t="s">
        <v>975</v>
      </c>
      <c r="M119" s="2" t="s">
        <v>46</v>
      </c>
      <c r="N119" s="2" t="n">
        <v>924295</v>
      </c>
      <c r="O119" s="3" t="s">
        <v>386</v>
      </c>
      <c r="P119" s="2" t="s">
        <v>387</v>
      </c>
      <c r="Q119" s="2" t="s">
        <v>388</v>
      </c>
      <c r="R119" s="2" t="s">
        <v>389</v>
      </c>
      <c r="S119" s="5" t="str">
        <f aca="false">HYPERLINK("https://mncourtfraud.com/file/27-CR-22-3934.pdf__time-stamp.json","27-CR-22-3934.pdf__time-stamp.json")</f>
        <v>27-CR-22-3934.pdf__time-stamp.json</v>
      </c>
      <c r="T119" s="2" t="s">
        <v>978</v>
      </c>
      <c r="U119" s="2" t="s">
        <v>251</v>
      </c>
      <c r="V119" s="2" t="s">
        <v>252</v>
      </c>
      <c r="W119" s="2" t="n">
        <v>1000000</v>
      </c>
      <c r="X119" s="3" t="s">
        <v>975</v>
      </c>
      <c r="Y119" s="2" t="s">
        <v>46</v>
      </c>
      <c r="Z119" s="2" t="s">
        <v>60</v>
      </c>
      <c r="AA119" s="2" t="s">
        <v>46</v>
      </c>
      <c r="AB119" s="2" t="s">
        <v>46</v>
      </c>
      <c r="AC119" s="2" t="s">
        <v>46</v>
      </c>
      <c r="AD119" s="2" t="s">
        <v>46</v>
      </c>
      <c r="AE119" s="2" t="s">
        <v>46</v>
      </c>
      <c r="AF119" s="2" t="s">
        <v>46</v>
      </c>
      <c r="AG119" s="5" t="str">
        <f aca="false">HYPERLINK("https://mncourtfraud.com/file/27-CR-22-3934.pdf.ots__time-stamp.json","27-CR-22-3934.pdf.ots__time-stamp.json")</f>
        <v>27-CR-22-3934.pdf.ots__time-stamp.json</v>
      </c>
      <c r="AH119" s="2" t="s">
        <v>979</v>
      </c>
      <c r="AI119" s="2" t="s">
        <v>391</v>
      </c>
      <c r="AJ119" s="2" t="s">
        <v>392</v>
      </c>
      <c r="AK119" s="2" t="n">
        <v>1000000</v>
      </c>
      <c r="AL119" s="3" t="s">
        <v>976</v>
      </c>
      <c r="AM119" s="2" t="s">
        <v>46</v>
      </c>
      <c r="AN119" s="3" t="s">
        <v>60</v>
      </c>
      <c r="AO119" s="2" t="s">
        <v>46</v>
      </c>
      <c r="AP119" s="2" t="s">
        <v>46</v>
      </c>
      <c r="AQ119" s="2" t="s">
        <v>46</v>
      </c>
      <c r="AR119" s="2" t="s">
        <v>46</v>
      </c>
      <c r="AS119" s="2" t="s">
        <v>46</v>
      </c>
      <c r="AT119" s="2" t="s">
        <v>46</v>
      </c>
    </row>
    <row r="120" customFormat="false" ht="18.7" hidden="false" customHeight="true" outlineLevel="0" collapsed="false">
      <c r="A120" s="5" t="str">
        <f aca="false">HYPERLINK("https://mncourtfraud.com/file/27-CR-22-4003.pdf","27-CR-22-4003.pdf")</f>
        <v>27-CR-22-4003.pdf</v>
      </c>
      <c r="B120" s="2" t="s">
        <v>46</v>
      </c>
      <c r="C120" s="2" t="n">
        <v>181353</v>
      </c>
      <c r="D120" s="2" t="s">
        <v>980</v>
      </c>
      <c r="E120" s="2" t="s">
        <v>981</v>
      </c>
      <c r="F120" s="3" t="s">
        <v>982</v>
      </c>
      <c r="G120" s="5" t="str">
        <f aca="false">HYPERLINK("https://mncourtfraud.com/file/27-CR-22-4003.pdf.ots","27-CR-22-4003.pdf.ots")</f>
        <v>27-CR-22-4003.pdf.ots</v>
      </c>
      <c r="H120" s="3" t="s">
        <v>983</v>
      </c>
      <c r="I120" s="5" t="str">
        <f aca="false">HYPERLINK("https://mncourtfraud.com/file/27-CR-22-4003.pdf.ots.upgraded","27-CR-22-4003.pdf.ots.upgraded")</f>
        <v>27-CR-22-4003.pdf.ots.upgraded</v>
      </c>
      <c r="J120" s="3" t="s">
        <v>984</v>
      </c>
      <c r="K120" s="2" t="s">
        <v>52</v>
      </c>
      <c r="L120" s="3" t="s">
        <v>982</v>
      </c>
      <c r="M120" s="2" t="s">
        <v>46</v>
      </c>
      <c r="N120" s="2" t="n">
        <v>924451</v>
      </c>
      <c r="O120" s="3" t="s">
        <v>69</v>
      </c>
      <c r="P120" s="2" t="s">
        <v>70</v>
      </c>
      <c r="Q120" s="2" t="s">
        <v>71</v>
      </c>
      <c r="R120" s="2" t="s">
        <v>72</v>
      </c>
      <c r="S120" s="5" t="str">
        <f aca="false">HYPERLINK("https://mncourtfraud.com/file/27-CR-22-4003.pdf__time-stamp.json","27-CR-22-4003.pdf__time-stamp.json")</f>
        <v>27-CR-22-4003.pdf__time-stamp.json</v>
      </c>
      <c r="T120" s="2" t="s">
        <v>985</v>
      </c>
      <c r="U120" s="2" t="s">
        <v>74</v>
      </c>
      <c r="V120" s="2" t="s">
        <v>75</v>
      </c>
      <c r="W120" s="2" t="n">
        <v>1000000</v>
      </c>
      <c r="X120" s="3" t="s">
        <v>982</v>
      </c>
      <c r="Y120" s="2" t="s">
        <v>46</v>
      </c>
      <c r="Z120" s="2" t="s">
        <v>60</v>
      </c>
      <c r="AA120" s="2" t="s">
        <v>46</v>
      </c>
      <c r="AB120" s="2" t="s">
        <v>46</v>
      </c>
      <c r="AC120" s="2" t="s">
        <v>46</v>
      </c>
      <c r="AD120" s="2" t="s">
        <v>46</v>
      </c>
      <c r="AE120" s="2" t="s">
        <v>46</v>
      </c>
      <c r="AF120" s="2" t="s">
        <v>46</v>
      </c>
      <c r="AG120" s="5" t="str">
        <f aca="false">HYPERLINK("https://mncourtfraud.com/file/27-CR-22-4003.pdf.ots__time-stamp.json","27-CR-22-4003.pdf.ots__time-stamp.json")</f>
        <v>27-CR-22-4003.pdf.ots__time-stamp.json</v>
      </c>
      <c r="AH120" s="2" t="s">
        <v>986</v>
      </c>
      <c r="AI120" s="2" t="s">
        <v>118</v>
      </c>
      <c r="AJ120" s="2" t="s">
        <v>119</v>
      </c>
      <c r="AK120" s="2" t="n">
        <v>1000000</v>
      </c>
      <c r="AL120" s="3" t="s">
        <v>983</v>
      </c>
      <c r="AM120" s="2" t="s">
        <v>46</v>
      </c>
      <c r="AN120" s="3" t="s">
        <v>60</v>
      </c>
      <c r="AO120" s="2" t="s">
        <v>46</v>
      </c>
      <c r="AP120" s="2" t="s">
        <v>46</v>
      </c>
      <c r="AQ120" s="2" t="s">
        <v>46</v>
      </c>
      <c r="AR120" s="2" t="s">
        <v>46</v>
      </c>
      <c r="AS120" s="2" t="s">
        <v>46</v>
      </c>
      <c r="AT120" s="2" t="s">
        <v>46</v>
      </c>
    </row>
    <row r="121" customFormat="false" ht="18.7" hidden="false" customHeight="true" outlineLevel="0" collapsed="false">
      <c r="A121" s="5" t="str">
        <f aca="false">HYPERLINK("https://mncourtfraud.com/file/27-CR-22-4257.pdf","27-CR-22-4257.pdf")</f>
        <v>27-CR-22-4257.pdf</v>
      </c>
      <c r="B121" s="2" t="s">
        <v>46</v>
      </c>
      <c r="C121" s="2" t="n">
        <v>189744</v>
      </c>
      <c r="D121" s="2" t="s">
        <v>987</v>
      </c>
      <c r="E121" s="2" t="s">
        <v>988</v>
      </c>
      <c r="F121" s="3" t="s">
        <v>989</v>
      </c>
      <c r="G121" s="5" t="str">
        <f aca="false">HYPERLINK("https://mncourtfraud.com/file/27-CR-22-4257.pdf.ots","27-CR-22-4257.pdf.ots")</f>
        <v>27-CR-22-4257.pdf.ots</v>
      </c>
      <c r="H121" s="3" t="s">
        <v>990</v>
      </c>
      <c r="I121" s="5" t="str">
        <f aca="false">HYPERLINK("https://mncourtfraud.com/file/27-CR-22-4257.pdf.ots.upgraded","27-CR-22-4257.pdf.ots.upgraded")</f>
        <v>27-CR-22-4257.pdf.ots.upgraded</v>
      </c>
      <c r="J121" s="3" t="s">
        <v>991</v>
      </c>
      <c r="K121" s="2" t="s">
        <v>52</v>
      </c>
      <c r="L121" s="3" t="s">
        <v>989</v>
      </c>
      <c r="M121" s="2" t="s">
        <v>46</v>
      </c>
      <c r="N121" s="2" t="n">
        <v>924446</v>
      </c>
      <c r="O121" s="3" t="s">
        <v>265</v>
      </c>
      <c r="P121" s="2" t="s">
        <v>266</v>
      </c>
      <c r="Q121" s="2" t="s">
        <v>70</v>
      </c>
      <c r="R121" s="2" t="s">
        <v>267</v>
      </c>
      <c r="S121" s="5" t="str">
        <f aca="false">HYPERLINK("https://mncourtfraud.com/file/27-CR-22-4257.pdf__time-stamp.json","27-CR-22-4257.pdf__time-stamp.json")</f>
        <v>27-CR-22-4257.pdf__time-stamp.json</v>
      </c>
      <c r="T121" s="2" t="s">
        <v>992</v>
      </c>
      <c r="U121" s="2" t="s">
        <v>77</v>
      </c>
      <c r="V121" s="2" t="s">
        <v>78</v>
      </c>
      <c r="W121" s="2" t="n">
        <v>1000000</v>
      </c>
      <c r="X121" s="3" t="s">
        <v>989</v>
      </c>
      <c r="Y121" s="2" t="s">
        <v>46</v>
      </c>
      <c r="Z121" s="2" t="s">
        <v>60</v>
      </c>
      <c r="AA121" s="2" t="s">
        <v>46</v>
      </c>
      <c r="AB121" s="2" t="s">
        <v>46</v>
      </c>
      <c r="AC121" s="2" t="s">
        <v>46</v>
      </c>
      <c r="AD121" s="2" t="s">
        <v>46</v>
      </c>
      <c r="AE121" s="2" t="s">
        <v>46</v>
      </c>
      <c r="AF121" s="2" t="s">
        <v>46</v>
      </c>
      <c r="AG121" s="5" t="str">
        <f aca="false">HYPERLINK("https://mncourtfraud.com/file/27-CR-22-4257.pdf.ots__time-stamp.json","27-CR-22-4257.pdf.ots__time-stamp.json")</f>
        <v>27-CR-22-4257.pdf.ots__time-stamp.json</v>
      </c>
      <c r="AH121" s="2" t="s">
        <v>993</v>
      </c>
      <c r="AI121" s="2" t="s">
        <v>192</v>
      </c>
      <c r="AJ121" s="2" t="s">
        <v>193</v>
      </c>
      <c r="AK121" s="2" t="n">
        <v>1000000</v>
      </c>
      <c r="AL121" s="3" t="s">
        <v>990</v>
      </c>
      <c r="AM121" s="2" t="s">
        <v>46</v>
      </c>
      <c r="AN121" s="3" t="s">
        <v>60</v>
      </c>
      <c r="AO121" s="2" t="s">
        <v>46</v>
      </c>
      <c r="AP121" s="2" t="s">
        <v>46</v>
      </c>
      <c r="AQ121" s="2" t="s">
        <v>46</v>
      </c>
      <c r="AR121" s="2" t="s">
        <v>46</v>
      </c>
      <c r="AS121" s="2" t="s">
        <v>46</v>
      </c>
      <c r="AT121" s="2" t="s">
        <v>46</v>
      </c>
    </row>
    <row r="122" customFormat="false" ht="18.7" hidden="false" customHeight="true" outlineLevel="0" collapsed="false">
      <c r="A122" s="5" t="str">
        <f aca="false">HYPERLINK("https://mncourtfraud.com/file/27-CR-22-5379.pdf","27-CR-22-5379.pdf")</f>
        <v>27-CR-22-5379.pdf</v>
      </c>
      <c r="B122" s="2" t="s">
        <v>46</v>
      </c>
      <c r="C122" s="2" t="n">
        <v>184170</v>
      </c>
      <c r="D122" s="2" t="s">
        <v>994</v>
      </c>
      <c r="E122" s="2" t="s">
        <v>995</v>
      </c>
      <c r="F122" s="3" t="s">
        <v>996</v>
      </c>
      <c r="G122" s="5" t="str">
        <f aca="false">HYPERLINK("https://mncourtfraud.com/file/27-CR-22-5379.pdf.ots","27-CR-22-5379.pdf.ots")</f>
        <v>27-CR-22-5379.pdf.ots</v>
      </c>
      <c r="H122" s="3" t="s">
        <v>997</v>
      </c>
      <c r="I122" s="5" t="str">
        <f aca="false">HYPERLINK("https://mncourtfraud.com/file/27-CR-22-5379.pdf.ots.upgraded","27-CR-22-5379.pdf.ots.upgraded")</f>
        <v>27-CR-22-5379.pdf.ots.upgraded</v>
      </c>
      <c r="J122" s="3" t="s">
        <v>998</v>
      </c>
      <c r="K122" s="2" t="s">
        <v>52</v>
      </c>
      <c r="L122" s="3" t="s">
        <v>996</v>
      </c>
      <c r="M122" s="2" t="s">
        <v>46</v>
      </c>
      <c r="N122" s="2" t="n">
        <v>924467</v>
      </c>
      <c r="O122" s="3" t="s">
        <v>292</v>
      </c>
      <c r="P122" s="2" t="s">
        <v>293</v>
      </c>
      <c r="Q122" s="2" t="s">
        <v>294</v>
      </c>
      <c r="R122" s="2" t="s">
        <v>295</v>
      </c>
      <c r="S122" s="5" t="str">
        <f aca="false">HYPERLINK("https://mncourtfraud.com/file/27-CR-22-5379.pdf__time-stamp.json","27-CR-22-5379.pdf__time-stamp.json")</f>
        <v>27-CR-22-5379.pdf__time-stamp.json</v>
      </c>
      <c r="T122" s="2" t="s">
        <v>999</v>
      </c>
      <c r="U122" s="2" t="s">
        <v>207</v>
      </c>
      <c r="V122" s="2" t="s">
        <v>208</v>
      </c>
      <c r="W122" s="2" t="n">
        <v>1000000</v>
      </c>
      <c r="X122" s="3" t="s">
        <v>996</v>
      </c>
      <c r="Y122" s="2" t="s">
        <v>46</v>
      </c>
      <c r="Z122" s="2" t="s">
        <v>60</v>
      </c>
      <c r="AA122" s="2" t="s">
        <v>46</v>
      </c>
      <c r="AB122" s="2" t="s">
        <v>46</v>
      </c>
      <c r="AC122" s="2" t="s">
        <v>46</v>
      </c>
      <c r="AD122" s="2" t="s">
        <v>46</v>
      </c>
      <c r="AE122" s="2" t="s">
        <v>46</v>
      </c>
      <c r="AF122" s="2" t="s">
        <v>46</v>
      </c>
      <c r="AG122" s="5" t="str">
        <f aca="false">HYPERLINK("https://mncourtfraud.com/file/27-CR-22-5379.pdf.ots__time-stamp.json","27-CR-22-5379.pdf.ots__time-stamp.json")</f>
        <v>27-CR-22-5379.pdf.ots__time-stamp.json</v>
      </c>
      <c r="AH122" s="2" t="s">
        <v>1000</v>
      </c>
      <c r="AI122" s="2" t="s">
        <v>74</v>
      </c>
      <c r="AJ122" s="2" t="s">
        <v>75</v>
      </c>
      <c r="AK122" s="2" t="n">
        <v>1000000</v>
      </c>
      <c r="AL122" s="3" t="s">
        <v>997</v>
      </c>
      <c r="AM122" s="2" t="s">
        <v>46</v>
      </c>
      <c r="AN122" s="3" t="s">
        <v>60</v>
      </c>
      <c r="AO122" s="2" t="s">
        <v>46</v>
      </c>
      <c r="AP122" s="2" t="s">
        <v>46</v>
      </c>
      <c r="AQ122" s="2" t="s">
        <v>46</v>
      </c>
      <c r="AR122" s="2" t="s">
        <v>46</v>
      </c>
      <c r="AS122" s="2" t="s">
        <v>46</v>
      </c>
      <c r="AT122" s="2" t="s">
        <v>46</v>
      </c>
    </row>
    <row r="123" customFormat="false" ht="18.7" hidden="false" customHeight="true" outlineLevel="0" collapsed="false">
      <c r="A123" s="5" t="str">
        <f aca="false">HYPERLINK("https://mncourtfraud.com/file/27-CR-22-7533.pdf","27-CR-22-7533.pdf")</f>
        <v>27-CR-22-7533.pdf</v>
      </c>
      <c r="B123" s="2" t="s">
        <v>46</v>
      </c>
      <c r="C123" s="2" t="n">
        <v>188001</v>
      </c>
      <c r="D123" s="2" t="s">
        <v>1001</v>
      </c>
      <c r="E123" s="2" t="s">
        <v>1002</v>
      </c>
      <c r="F123" s="3" t="s">
        <v>1003</v>
      </c>
      <c r="G123" s="5" t="str">
        <f aca="false">HYPERLINK("https://mncourtfraud.com/file/27-CR-22-7533.pdf.ots","27-CR-22-7533.pdf.ots")</f>
        <v>27-CR-22-7533.pdf.ots</v>
      </c>
      <c r="H123" s="3" t="s">
        <v>1004</v>
      </c>
      <c r="I123" s="5" t="str">
        <f aca="false">HYPERLINK("https://mncourtfraud.com/file/27-CR-22-7533.pdf.ots.upgraded","27-CR-22-7533.pdf.ots.upgraded")</f>
        <v>27-CR-22-7533.pdf.ots.upgraded</v>
      </c>
      <c r="J123" s="3" t="s">
        <v>1005</v>
      </c>
      <c r="K123" s="2" t="s">
        <v>52</v>
      </c>
      <c r="L123" s="3" t="s">
        <v>1003</v>
      </c>
      <c r="M123" s="2" t="s">
        <v>46</v>
      </c>
      <c r="N123" s="2" t="n">
        <v>924283</v>
      </c>
      <c r="O123" s="3" t="s">
        <v>53</v>
      </c>
      <c r="P123" s="2" t="s">
        <v>54</v>
      </c>
      <c r="Q123" s="2" t="s">
        <v>55</v>
      </c>
      <c r="R123" s="2" t="s">
        <v>56</v>
      </c>
      <c r="S123" s="5" t="str">
        <f aca="false">HYPERLINK("https://mncourtfraud.com/file/27-CR-22-7533.pdf__time-stamp.json","27-CR-22-7533.pdf__time-stamp.json")</f>
        <v>27-CR-22-7533.pdf__time-stamp.json</v>
      </c>
      <c r="T123" s="2" t="s">
        <v>1006</v>
      </c>
      <c r="U123" s="2" t="s">
        <v>104</v>
      </c>
      <c r="V123" s="2" t="s">
        <v>105</v>
      </c>
      <c r="W123" s="2" t="n">
        <v>1000000</v>
      </c>
      <c r="X123" s="3" t="s">
        <v>1003</v>
      </c>
      <c r="Y123" s="2" t="s">
        <v>46</v>
      </c>
      <c r="Z123" s="2" t="s">
        <v>60</v>
      </c>
      <c r="AA123" s="2" t="s">
        <v>46</v>
      </c>
      <c r="AB123" s="2" t="s">
        <v>46</v>
      </c>
      <c r="AC123" s="2" t="s">
        <v>46</v>
      </c>
      <c r="AD123" s="2" t="s">
        <v>46</v>
      </c>
      <c r="AE123" s="2" t="s">
        <v>46</v>
      </c>
      <c r="AF123" s="2" t="s">
        <v>46</v>
      </c>
      <c r="AG123" s="5" t="str">
        <f aca="false">HYPERLINK("https://mncourtfraud.com/file/27-CR-22-7533.pdf.ots__time-stamp.json","27-CR-22-7533.pdf.ots__time-stamp.json")</f>
        <v>27-CR-22-7533.pdf.ots__time-stamp.json</v>
      </c>
      <c r="AH123" s="2" t="s">
        <v>1007</v>
      </c>
      <c r="AI123" s="2" t="s">
        <v>391</v>
      </c>
      <c r="AJ123" s="2" t="s">
        <v>392</v>
      </c>
      <c r="AK123" s="2" t="n">
        <v>1000000</v>
      </c>
      <c r="AL123" s="3" t="s">
        <v>1004</v>
      </c>
      <c r="AM123" s="2" t="s">
        <v>46</v>
      </c>
      <c r="AN123" s="3" t="s">
        <v>60</v>
      </c>
      <c r="AO123" s="2" t="s">
        <v>46</v>
      </c>
      <c r="AP123" s="2" t="s">
        <v>46</v>
      </c>
      <c r="AQ123" s="2" t="s">
        <v>46</v>
      </c>
      <c r="AR123" s="2" t="s">
        <v>46</v>
      </c>
      <c r="AS123" s="2" t="s">
        <v>46</v>
      </c>
      <c r="AT123" s="2" t="s">
        <v>46</v>
      </c>
    </row>
    <row r="124" customFormat="false" ht="18.7" hidden="false" customHeight="true" outlineLevel="0" collapsed="false">
      <c r="A124" s="5" t="str">
        <f aca="false">HYPERLINK("https://mncourtfraud.com/file/27-CR-22-7651.pdf","27-CR-22-7651.pdf")</f>
        <v>27-CR-22-7651.pdf</v>
      </c>
      <c r="B124" s="2" t="s">
        <v>46</v>
      </c>
      <c r="C124" s="2" t="n">
        <v>190311</v>
      </c>
      <c r="D124" s="2" t="s">
        <v>1008</v>
      </c>
      <c r="E124" s="2" t="s">
        <v>1009</v>
      </c>
      <c r="F124" s="3" t="s">
        <v>1010</v>
      </c>
      <c r="G124" s="5" t="str">
        <f aca="false">HYPERLINK("https://mncourtfraud.com/file/27-CR-22-7651.pdf.ots","27-CR-22-7651.pdf.ots")</f>
        <v>27-CR-22-7651.pdf.ots</v>
      </c>
      <c r="H124" s="3" t="s">
        <v>1011</v>
      </c>
      <c r="I124" s="5" t="str">
        <f aca="false">HYPERLINK("https://mncourtfraud.com/file/27-CR-22-7651.pdf.ots.upgraded","27-CR-22-7651.pdf.ots.upgraded")</f>
        <v>27-CR-22-7651.pdf.ots.upgraded</v>
      </c>
      <c r="J124" s="3" t="s">
        <v>1012</v>
      </c>
      <c r="K124" s="2" t="s">
        <v>52</v>
      </c>
      <c r="L124" s="3" t="s">
        <v>1010</v>
      </c>
      <c r="M124" s="2" t="s">
        <v>46</v>
      </c>
      <c r="N124" s="2" t="n">
        <v>924467</v>
      </c>
      <c r="O124" s="3" t="s">
        <v>292</v>
      </c>
      <c r="P124" s="2" t="s">
        <v>293</v>
      </c>
      <c r="Q124" s="2" t="s">
        <v>294</v>
      </c>
      <c r="R124" s="2" t="s">
        <v>295</v>
      </c>
      <c r="S124" s="5" t="str">
        <f aca="false">HYPERLINK("https://mncourtfraud.com/file/27-CR-22-7651.pdf__time-stamp.json","27-CR-22-7651.pdf__time-stamp.json")</f>
        <v>27-CR-22-7651.pdf__time-stamp.json</v>
      </c>
      <c r="T124" s="2" t="s">
        <v>1013</v>
      </c>
      <c r="U124" s="2" t="s">
        <v>400</v>
      </c>
      <c r="V124" s="2" t="s">
        <v>401</v>
      </c>
      <c r="W124" s="2" t="n">
        <v>1000000</v>
      </c>
      <c r="X124" s="3" t="s">
        <v>1010</v>
      </c>
      <c r="Y124" s="2" t="s">
        <v>46</v>
      </c>
      <c r="Z124" s="2" t="s">
        <v>60</v>
      </c>
      <c r="AA124" s="2" t="s">
        <v>46</v>
      </c>
      <c r="AB124" s="2" t="s">
        <v>46</v>
      </c>
      <c r="AC124" s="2" t="s">
        <v>46</v>
      </c>
      <c r="AD124" s="2" t="s">
        <v>46</v>
      </c>
      <c r="AE124" s="2" t="s">
        <v>46</v>
      </c>
      <c r="AF124" s="2" t="s">
        <v>46</v>
      </c>
      <c r="AG124" s="5" t="str">
        <f aca="false">HYPERLINK("https://mncourtfraud.com/file/27-CR-22-7651.pdf.ots__time-stamp.json","27-CR-22-7651.pdf.ots__time-stamp.json")</f>
        <v>27-CR-22-7651.pdf.ots__time-stamp.json</v>
      </c>
      <c r="AH124" s="2" t="s">
        <v>1014</v>
      </c>
      <c r="AI124" s="2" t="s">
        <v>207</v>
      </c>
      <c r="AJ124" s="2" t="s">
        <v>208</v>
      </c>
      <c r="AK124" s="2" t="n">
        <v>1000000</v>
      </c>
      <c r="AL124" s="3" t="s">
        <v>1011</v>
      </c>
      <c r="AM124" s="2" t="s">
        <v>46</v>
      </c>
      <c r="AN124" s="3" t="s">
        <v>60</v>
      </c>
      <c r="AO124" s="2" t="s">
        <v>46</v>
      </c>
      <c r="AP124" s="2" t="s">
        <v>46</v>
      </c>
      <c r="AQ124" s="2" t="s">
        <v>46</v>
      </c>
      <c r="AR124" s="2" t="s">
        <v>46</v>
      </c>
      <c r="AS124" s="2" t="s">
        <v>46</v>
      </c>
      <c r="AT124" s="2" t="s">
        <v>46</v>
      </c>
    </row>
    <row r="125" customFormat="false" ht="18.7" hidden="false" customHeight="true" outlineLevel="0" collapsed="false">
      <c r="A125" s="5" t="str">
        <f aca="false">HYPERLINK("https://mncourtfraud.com/file/27-CR-22-8391.pdf","27-CR-22-8391.pdf")</f>
        <v>27-CR-22-8391.pdf</v>
      </c>
      <c r="B125" s="2" t="s">
        <v>46</v>
      </c>
      <c r="C125" s="2" t="n">
        <v>191244</v>
      </c>
      <c r="D125" s="2" t="s">
        <v>1015</v>
      </c>
      <c r="E125" s="2" t="s">
        <v>1016</v>
      </c>
      <c r="F125" s="3" t="s">
        <v>1017</v>
      </c>
      <c r="G125" s="5" t="str">
        <f aca="false">HYPERLINK("https://mncourtfraud.com/file/27-CR-22-8391.pdf.ots","27-CR-22-8391.pdf.ots")</f>
        <v>27-CR-22-8391.pdf.ots</v>
      </c>
      <c r="H125" s="3" t="s">
        <v>1018</v>
      </c>
      <c r="I125" s="5" t="str">
        <f aca="false">HYPERLINK("https://mncourtfraud.com/file/27-CR-22-8391.pdf.ots.upgraded","27-CR-22-8391.pdf.ots.upgraded")</f>
        <v>27-CR-22-8391.pdf.ots.upgraded</v>
      </c>
      <c r="J125" s="3" t="s">
        <v>1019</v>
      </c>
      <c r="K125" s="2" t="s">
        <v>52</v>
      </c>
      <c r="L125" s="3" t="s">
        <v>1017</v>
      </c>
      <c r="M125" s="2" t="s">
        <v>46</v>
      </c>
      <c r="N125" s="2" t="n">
        <v>924467</v>
      </c>
      <c r="O125" s="3" t="s">
        <v>292</v>
      </c>
      <c r="P125" s="2" t="s">
        <v>293</v>
      </c>
      <c r="Q125" s="2" t="s">
        <v>294</v>
      </c>
      <c r="R125" s="2" t="s">
        <v>295</v>
      </c>
      <c r="S125" s="5" t="str">
        <f aca="false">HYPERLINK("https://mncourtfraud.com/file/27-CR-22-8391.pdf__time-stamp.json","27-CR-22-8391.pdf__time-stamp.json")</f>
        <v>27-CR-22-8391.pdf__time-stamp.json</v>
      </c>
      <c r="T125" s="2" t="s">
        <v>1020</v>
      </c>
      <c r="U125" s="2" t="s">
        <v>173</v>
      </c>
      <c r="V125" s="2" t="s">
        <v>174</v>
      </c>
      <c r="W125" s="2" t="n">
        <v>1000000</v>
      </c>
      <c r="X125" s="3" t="s">
        <v>1017</v>
      </c>
      <c r="Y125" s="2" t="s">
        <v>46</v>
      </c>
      <c r="Z125" s="2" t="s">
        <v>60</v>
      </c>
      <c r="AA125" s="2" t="s">
        <v>46</v>
      </c>
      <c r="AB125" s="2" t="s">
        <v>46</v>
      </c>
      <c r="AC125" s="2" t="s">
        <v>46</v>
      </c>
      <c r="AD125" s="2" t="s">
        <v>46</v>
      </c>
      <c r="AE125" s="2" t="s">
        <v>46</v>
      </c>
      <c r="AF125" s="2" t="s">
        <v>46</v>
      </c>
      <c r="AG125" s="5" t="str">
        <f aca="false">HYPERLINK("https://mncourtfraud.com/file/27-CR-22-8391.pdf.ots__time-stamp.json","27-CR-22-8391.pdf.ots__time-stamp.json")</f>
        <v>27-CR-22-8391.pdf.ots__time-stamp.json</v>
      </c>
      <c r="AH125" s="2" t="s">
        <v>1021</v>
      </c>
      <c r="AI125" s="2" t="s">
        <v>207</v>
      </c>
      <c r="AJ125" s="2" t="s">
        <v>208</v>
      </c>
      <c r="AK125" s="2" t="n">
        <v>1000000</v>
      </c>
      <c r="AL125" s="3" t="s">
        <v>1018</v>
      </c>
      <c r="AM125" s="2" t="s">
        <v>46</v>
      </c>
      <c r="AN125" s="3" t="s">
        <v>60</v>
      </c>
      <c r="AO125" s="2" t="s">
        <v>46</v>
      </c>
      <c r="AP125" s="2" t="s">
        <v>46</v>
      </c>
      <c r="AQ125" s="2" t="s">
        <v>46</v>
      </c>
      <c r="AR125" s="2" t="s">
        <v>46</v>
      </c>
      <c r="AS125" s="2" t="s">
        <v>46</v>
      </c>
      <c r="AT125" s="2" t="s">
        <v>46</v>
      </c>
    </row>
    <row r="126" customFormat="false" ht="18.7" hidden="false" customHeight="true" outlineLevel="0" collapsed="false">
      <c r="A126" s="5" t="str">
        <f aca="false">HYPERLINK("https://mncourtfraud.com/file/27-CR-23-10894.pdf","27-CR-23-10894.pdf")</f>
        <v>27-CR-23-10894.pdf</v>
      </c>
      <c r="B126" s="2" t="s">
        <v>46</v>
      </c>
      <c r="C126" s="2" t="n">
        <v>186639</v>
      </c>
      <c r="D126" s="2" t="s">
        <v>1022</v>
      </c>
      <c r="E126" s="2" t="s">
        <v>1023</v>
      </c>
      <c r="F126" s="3" t="s">
        <v>1024</v>
      </c>
      <c r="G126" s="5" t="str">
        <f aca="false">HYPERLINK("https://mncourtfraud.com/file/27-CR-23-10894.pdf.ots","27-CR-23-10894.pdf.ots")</f>
        <v>27-CR-23-10894.pdf.ots</v>
      </c>
      <c r="H126" s="3" t="s">
        <v>1025</v>
      </c>
      <c r="I126" s="5" t="str">
        <f aca="false">HYPERLINK("https://mncourtfraud.com/file/27-CR-23-10894.pdf.ots.upgraded","27-CR-23-10894.pdf.ots.upgraded")</f>
        <v>27-CR-23-10894.pdf.ots.upgraded</v>
      </c>
      <c r="J126" s="3" t="s">
        <v>1026</v>
      </c>
      <c r="K126" s="2" t="s">
        <v>52</v>
      </c>
      <c r="L126" s="3" t="s">
        <v>1024</v>
      </c>
      <c r="M126" s="2" t="s">
        <v>46</v>
      </c>
      <c r="N126" s="2" t="n">
        <v>924543</v>
      </c>
      <c r="O126" s="3" t="s">
        <v>125</v>
      </c>
      <c r="P126" s="2" t="s">
        <v>126</v>
      </c>
      <c r="Q126" s="2" t="s">
        <v>127</v>
      </c>
      <c r="R126" s="2" t="s">
        <v>128</v>
      </c>
      <c r="S126" s="5" t="str">
        <f aca="false">HYPERLINK("https://mncourtfraud.com/file/27-CR-23-10894.pdf__time-stamp.json","27-CR-23-10894.pdf__time-stamp.json")</f>
        <v>27-CR-23-10894.pdf__time-stamp.json</v>
      </c>
      <c r="T126" s="2" t="s">
        <v>1027</v>
      </c>
      <c r="U126" s="2" t="s">
        <v>77</v>
      </c>
      <c r="V126" s="2" t="s">
        <v>78</v>
      </c>
      <c r="W126" s="2" t="n">
        <v>1000000</v>
      </c>
      <c r="X126" s="3" t="s">
        <v>1024</v>
      </c>
      <c r="Y126" s="2" t="s">
        <v>46</v>
      </c>
      <c r="Z126" s="2" t="s">
        <v>60</v>
      </c>
      <c r="AA126" s="2" t="s">
        <v>46</v>
      </c>
      <c r="AB126" s="2" t="s">
        <v>46</v>
      </c>
      <c r="AC126" s="2" t="s">
        <v>46</v>
      </c>
      <c r="AD126" s="2" t="s">
        <v>46</v>
      </c>
      <c r="AE126" s="2" t="s">
        <v>46</v>
      </c>
      <c r="AF126" s="2" t="s">
        <v>46</v>
      </c>
      <c r="AG126" s="5" t="str">
        <f aca="false">HYPERLINK("https://mncourtfraud.com/file/27-CR-23-10894.pdf.ots__time-stamp.json","27-CR-23-10894.pdf.ots__time-stamp.json")</f>
        <v>27-CR-23-10894.pdf.ots__time-stamp.json</v>
      </c>
      <c r="AH126" s="2" t="s">
        <v>1028</v>
      </c>
      <c r="AI126" s="2" t="s">
        <v>182</v>
      </c>
      <c r="AJ126" s="2" t="s">
        <v>183</v>
      </c>
      <c r="AK126" s="2" t="n">
        <v>1000000</v>
      </c>
      <c r="AL126" s="3" t="s">
        <v>1025</v>
      </c>
      <c r="AM126" s="2" t="s">
        <v>46</v>
      </c>
      <c r="AN126" s="3" t="s">
        <v>60</v>
      </c>
      <c r="AO126" s="2" t="s">
        <v>46</v>
      </c>
      <c r="AP126" s="2" t="s">
        <v>46</v>
      </c>
      <c r="AQ126" s="2" t="s">
        <v>46</v>
      </c>
      <c r="AR126" s="2" t="s">
        <v>46</v>
      </c>
      <c r="AS126" s="2" t="s">
        <v>46</v>
      </c>
      <c r="AT126" s="2" t="s">
        <v>46</v>
      </c>
    </row>
    <row r="127" customFormat="false" ht="18.7" hidden="false" customHeight="true" outlineLevel="0" collapsed="false">
      <c r="A127" s="5" t="str">
        <f aca="false">HYPERLINK("https://mncourtfraud.com/file/27-CR-23-11476.pdf","27-CR-23-11476.pdf")</f>
        <v>27-CR-23-11476.pdf</v>
      </c>
      <c r="B127" s="2" t="s">
        <v>46</v>
      </c>
      <c r="C127" s="2" t="n">
        <v>182570</v>
      </c>
      <c r="D127" s="2" t="s">
        <v>1029</v>
      </c>
      <c r="E127" s="2" t="s">
        <v>1030</v>
      </c>
      <c r="F127" s="3" t="s">
        <v>1031</v>
      </c>
      <c r="G127" s="5" t="str">
        <f aca="false">HYPERLINK("https://mncourtfraud.com/file/27-CR-23-11476.pdf.ots","27-CR-23-11476.pdf.ots")</f>
        <v>27-CR-23-11476.pdf.ots</v>
      </c>
      <c r="H127" s="3" t="s">
        <v>1032</v>
      </c>
      <c r="I127" s="5" t="str">
        <f aca="false">HYPERLINK("https://mncourtfraud.com/file/27-CR-23-11476.pdf.ots.upgraded","27-CR-23-11476.pdf.ots.upgraded")</f>
        <v>27-CR-23-11476.pdf.ots.upgraded</v>
      </c>
      <c r="J127" s="3" t="s">
        <v>1033</v>
      </c>
      <c r="K127" s="2" t="s">
        <v>52</v>
      </c>
      <c r="L127" s="3" t="s">
        <v>1031</v>
      </c>
      <c r="M127" s="2" t="s">
        <v>46</v>
      </c>
      <c r="N127" s="2" t="n">
        <v>924295</v>
      </c>
      <c r="O127" s="3" t="s">
        <v>386</v>
      </c>
      <c r="P127" s="2" t="s">
        <v>387</v>
      </c>
      <c r="Q127" s="2" t="s">
        <v>388</v>
      </c>
      <c r="R127" s="2" t="s">
        <v>389</v>
      </c>
      <c r="S127" s="5" t="str">
        <f aca="false">HYPERLINK("https://mncourtfraud.com/file/27-CR-23-11476.pdf__time-stamp.json","27-CR-23-11476.pdf__time-stamp.json")</f>
        <v>27-CR-23-11476.pdf__time-stamp.json</v>
      </c>
      <c r="T127" s="2" t="s">
        <v>1034</v>
      </c>
      <c r="U127" s="2" t="s">
        <v>62</v>
      </c>
      <c r="V127" s="2" t="s">
        <v>63</v>
      </c>
      <c r="W127" s="2" t="n">
        <v>1000000</v>
      </c>
      <c r="X127" s="3" t="s">
        <v>1031</v>
      </c>
      <c r="Y127" s="2" t="s">
        <v>46</v>
      </c>
      <c r="Z127" s="2" t="s">
        <v>60</v>
      </c>
      <c r="AA127" s="2" t="s">
        <v>46</v>
      </c>
      <c r="AB127" s="2" t="s">
        <v>46</v>
      </c>
      <c r="AC127" s="2" t="s">
        <v>46</v>
      </c>
      <c r="AD127" s="2" t="s">
        <v>46</v>
      </c>
      <c r="AE127" s="2" t="s">
        <v>46</v>
      </c>
      <c r="AF127" s="2" t="s">
        <v>46</v>
      </c>
      <c r="AG127" s="5" t="str">
        <f aca="false">HYPERLINK("https://mncourtfraud.com/file/27-CR-23-11476.pdf.ots__time-stamp.json","27-CR-23-11476.pdf.ots__time-stamp.json")</f>
        <v>27-CR-23-11476.pdf.ots__time-stamp.json</v>
      </c>
      <c r="AH127" s="2" t="s">
        <v>1035</v>
      </c>
      <c r="AI127" s="2" t="s">
        <v>282</v>
      </c>
      <c r="AJ127" s="2" t="s">
        <v>283</v>
      </c>
      <c r="AK127" s="2" t="n">
        <v>1000000</v>
      </c>
      <c r="AL127" s="3" t="s">
        <v>1032</v>
      </c>
      <c r="AM127" s="2" t="s">
        <v>46</v>
      </c>
      <c r="AN127" s="3" t="s">
        <v>60</v>
      </c>
      <c r="AO127" s="2" t="s">
        <v>46</v>
      </c>
      <c r="AP127" s="2" t="s">
        <v>46</v>
      </c>
      <c r="AQ127" s="2" t="s">
        <v>46</v>
      </c>
      <c r="AR127" s="2" t="s">
        <v>46</v>
      </c>
      <c r="AS127" s="2" t="s">
        <v>46</v>
      </c>
      <c r="AT127" s="2" t="s">
        <v>46</v>
      </c>
    </row>
    <row r="128" customFormat="false" ht="18.7" hidden="false" customHeight="true" outlineLevel="0" collapsed="false">
      <c r="A128" s="5" t="str">
        <f aca="false">HYPERLINK("https://mncourtfraud.com/file/27-CR-23-11843.pdf","27-CR-23-11843.pdf")</f>
        <v>27-CR-23-11843.pdf</v>
      </c>
      <c r="B128" s="2" t="s">
        <v>46</v>
      </c>
      <c r="C128" s="2" t="n">
        <v>190398</v>
      </c>
      <c r="D128" s="2" t="s">
        <v>1036</v>
      </c>
      <c r="E128" s="2" t="s">
        <v>1037</v>
      </c>
      <c r="F128" s="3" t="s">
        <v>1038</v>
      </c>
      <c r="G128" s="5" t="str">
        <f aca="false">HYPERLINK("https://mncourtfraud.com/file/27-CR-23-11843.pdf.ots","27-CR-23-11843.pdf.ots")</f>
        <v>27-CR-23-11843.pdf.ots</v>
      </c>
      <c r="H128" s="3" t="s">
        <v>1039</v>
      </c>
      <c r="I128" s="5" t="str">
        <f aca="false">HYPERLINK("https://mncourtfraud.com/file/27-CR-23-11843.pdf.ots.upgraded","27-CR-23-11843.pdf.ots.upgraded")</f>
        <v>27-CR-23-11843.pdf.ots.upgraded</v>
      </c>
      <c r="J128" s="3" t="s">
        <v>1040</v>
      </c>
      <c r="K128" s="2" t="s">
        <v>52</v>
      </c>
      <c r="L128" s="3" t="s">
        <v>1038</v>
      </c>
      <c r="M128" s="2" t="s">
        <v>46</v>
      </c>
      <c r="N128" s="2" t="n">
        <v>924451</v>
      </c>
      <c r="O128" s="3" t="s">
        <v>69</v>
      </c>
      <c r="P128" s="2" t="s">
        <v>70</v>
      </c>
      <c r="Q128" s="2" t="s">
        <v>71</v>
      </c>
      <c r="R128" s="2" t="s">
        <v>72</v>
      </c>
      <c r="S128" s="5" t="str">
        <f aca="false">HYPERLINK("https://mncourtfraud.com/file/27-CR-23-11843.pdf__time-stamp.json","27-CR-23-11843.pdf__time-stamp.json")</f>
        <v>27-CR-23-11843.pdf__time-stamp.json</v>
      </c>
      <c r="T128" s="2" t="s">
        <v>1041</v>
      </c>
      <c r="U128" s="2" t="s">
        <v>173</v>
      </c>
      <c r="V128" s="2" t="s">
        <v>174</v>
      </c>
      <c r="W128" s="2" t="n">
        <v>1000000</v>
      </c>
      <c r="X128" s="3" t="s">
        <v>1038</v>
      </c>
      <c r="Y128" s="2" t="s">
        <v>46</v>
      </c>
      <c r="Z128" s="2" t="s">
        <v>60</v>
      </c>
      <c r="AA128" s="2" t="s">
        <v>46</v>
      </c>
      <c r="AB128" s="2" t="s">
        <v>46</v>
      </c>
      <c r="AC128" s="2" t="s">
        <v>46</v>
      </c>
      <c r="AD128" s="2" t="s">
        <v>46</v>
      </c>
      <c r="AE128" s="2" t="s">
        <v>46</v>
      </c>
      <c r="AF128" s="2" t="s">
        <v>46</v>
      </c>
      <c r="AG128" s="5" t="str">
        <f aca="false">HYPERLINK("https://mncourtfraud.com/file/27-CR-23-11843.pdf.ots__time-stamp.json","27-CR-23-11843.pdf.ots__time-stamp.json")</f>
        <v>27-CR-23-11843.pdf.ots__time-stamp.json</v>
      </c>
      <c r="AH128" s="2" t="s">
        <v>1042</v>
      </c>
      <c r="AI128" s="2" t="s">
        <v>77</v>
      </c>
      <c r="AJ128" s="2" t="s">
        <v>78</v>
      </c>
      <c r="AK128" s="2" t="n">
        <v>1000000</v>
      </c>
      <c r="AL128" s="3" t="s">
        <v>1039</v>
      </c>
      <c r="AM128" s="2" t="s">
        <v>46</v>
      </c>
      <c r="AN128" s="3" t="s">
        <v>60</v>
      </c>
      <c r="AO128" s="2" t="s">
        <v>46</v>
      </c>
      <c r="AP128" s="2" t="s">
        <v>46</v>
      </c>
      <c r="AQ128" s="2" t="s">
        <v>46</v>
      </c>
      <c r="AR128" s="2" t="s">
        <v>46</v>
      </c>
      <c r="AS128" s="2" t="s">
        <v>46</v>
      </c>
      <c r="AT128" s="2" t="s">
        <v>46</v>
      </c>
    </row>
    <row r="129" customFormat="false" ht="18.7" hidden="false" customHeight="true" outlineLevel="0" collapsed="false">
      <c r="A129" s="5" t="str">
        <f aca="false">HYPERLINK("https://mncourtfraud.com/file/27-CR-23-12023.pdf","27-CR-23-12023.pdf")</f>
        <v>27-CR-23-12023.pdf</v>
      </c>
      <c r="B129" s="2" t="s">
        <v>46</v>
      </c>
      <c r="C129" s="2" t="n">
        <v>190707</v>
      </c>
      <c r="D129" s="2" t="s">
        <v>1043</v>
      </c>
      <c r="E129" s="2" t="s">
        <v>1044</v>
      </c>
      <c r="F129" s="3" t="s">
        <v>1045</v>
      </c>
      <c r="G129" s="5" t="str">
        <f aca="false">HYPERLINK("https://mncourtfraud.com/file/27-CR-23-12023.pdf.ots","27-CR-23-12023.pdf.ots")</f>
        <v>27-CR-23-12023.pdf.ots</v>
      </c>
      <c r="H129" s="3" t="s">
        <v>1046</v>
      </c>
      <c r="I129" s="5" t="str">
        <f aca="false">HYPERLINK("https://mncourtfraud.com/file/27-CR-23-12023.pdf.ots.upgraded","27-CR-23-12023.pdf.ots.upgraded")</f>
        <v>27-CR-23-12023.pdf.ots.upgraded</v>
      </c>
      <c r="J129" s="3" t="s">
        <v>1047</v>
      </c>
      <c r="K129" s="2" t="s">
        <v>52</v>
      </c>
      <c r="L129" s="3" t="s">
        <v>1045</v>
      </c>
      <c r="M129" s="2" t="s">
        <v>46</v>
      </c>
      <c r="N129" s="2" t="n">
        <v>924451</v>
      </c>
      <c r="O129" s="3" t="s">
        <v>69</v>
      </c>
      <c r="P129" s="2" t="s">
        <v>70</v>
      </c>
      <c r="Q129" s="2" t="s">
        <v>71</v>
      </c>
      <c r="R129" s="2" t="s">
        <v>72</v>
      </c>
      <c r="S129" s="5" t="str">
        <f aca="false">HYPERLINK("https://mncourtfraud.com/file/27-CR-23-12023.pdf__time-stamp.json","27-CR-23-12023.pdf__time-stamp.json")</f>
        <v>27-CR-23-12023.pdf__time-stamp.json</v>
      </c>
      <c r="T129" s="2" t="s">
        <v>1048</v>
      </c>
      <c r="U129" s="2" t="s">
        <v>192</v>
      </c>
      <c r="V129" s="2" t="s">
        <v>193</v>
      </c>
      <c r="W129" s="2" t="n">
        <v>1000000</v>
      </c>
      <c r="X129" s="3" t="s">
        <v>1045</v>
      </c>
      <c r="Y129" s="2" t="s">
        <v>46</v>
      </c>
      <c r="Z129" s="2" t="s">
        <v>60</v>
      </c>
      <c r="AA129" s="2" t="s">
        <v>46</v>
      </c>
      <c r="AB129" s="2" t="s">
        <v>46</v>
      </c>
      <c r="AC129" s="2" t="s">
        <v>46</v>
      </c>
      <c r="AD129" s="2" t="s">
        <v>46</v>
      </c>
      <c r="AE129" s="2" t="s">
        <v>46</v>
      </c>
      <c r="AF129" s="2" t="s">
        <v>46</v>
      </c>
      <c r="AG129" s="5" t="str">
        <f aca="false">HYPERLINK("https://mncourtfraud.com/file/27-CR-23-12023.pdf.ots__time-stamp.json","27-CR-23-12023.pdf.ots__time-stamp.json")</f>
        <v>27-CR-23-12023.pdf.ots__time-stamp.json</v>
      </c>
      <c r="AH129" s="2" t="s">
        <v>1049</v>
      </c>
      <c r="AI129" s="2" t="s">
        <v>207</v>
      </c>
      <c r="AJ129" s="2" t="s">
        <v>208</v>
      </c>
      <c r="AK129" s="2" t="n">
        <v>1000000</v>
      </c>
      <c r="AL129" s="3" t="s">
        <v>1046</v>
      </c>
      <c r="AM129" s="2" t="s">
        <v>46</v>
      </c>
      <c r="AN129" s="3" t="s">
        <v>60</v>
      </c>
      <c r="AO129" s="2" t="s">
        <v>46</v>
      </c>
      <c r="AP129" s="2" t="s">
        <v>46</v>
      </c>
      <c r="AQ129" s="2" t="s">
        <v>46</v>
      </c>
      <c r="AR129" s="2" t="s">
        <v>46</v>
      </c>
      <c r="AS129" s="2" t="s">
        <v>46</v>
      </c>
      <c r="AT129" s="2" t="s">
        <v>46</v>
      </c>
    </row>
    <row r="130" customFormat="false" ht="18.7" hidden="false" customHeight="true" outlineLevel="0" collapsed="false">
      <c r="A130" s="5" t="str">
        <f aca="false">HYPERLINK("https://mncourtfraud.com/file/27-CR-23-12165.pdf","27-CR-23-12165.pdf")</f>
        <v>27-CR-23-12165.pdf</v>
      </c>
      <c r="B130" s="2" t="s">
        <v>46</v>
      </c>
      <c r="C130" s="2" t="n">
        <v>190441</v>
      </c>
      <c r="D130" s="2" t="s">
        <v>1050</v>
      </c>
      <c r="E130" s="2" t="s">
        <v>1051</v>
      </c>
      <c r="F130" s="3" t="s">
        <v>1052</v>
      </c>
      <c r="G130" s="5" t="str">
        <f aca="false">HYPERLINK("https://mncourtfraud.com/file/27-CR-23-12165.pdf.ots","27-CR-23-12165.pdf.ots")</f>
        <v>27-CR-23-12165.pdf.ots</v>
      </c>
      <c r="H130" s="3" t="s">
        <v>1053</v>
      </c>
      <c r="I130" s="5" t="str">
        <f aca="false">HYPERLINK("https://mncourtfraud.com/file/27-CR-23-12165.pdf.ots.upgraded","27-CR-23-12165.pdf.ots.upgraded")</f>
        <v>27-CR-23-12165.pdf.ots.upgraded</v>
      </c>
      <c r="J130" s="3" t="s">
        <v>1054</v>
      </c>
      <c r="K130" s="2" t="s">
        <v>52</v>
      </c>
      <c r="L130" s="3" t="s">
        <v>1052</v>
      </c>
      <c r="M130" s="2" t="s">
        <v>46</v>
      </c>
      <c r="N130" s="2" t="n">
        <v>924451</v>
      </c>
      <c r="O130" s="3" t="s">
        <v>69</v>
      </c>
      <c r="P130" s="2" t="s">
        <v>70</v>
      </c>
      <c r="Q130" s="2" t="s">
        <v>71</v>
      </c>
      <c r="R130" s="2" t="s">
        <v>72</v>
      </c>
      <c r="S130" s="5" t="str">
        <f aca="false">HYPERLINK("https://mncourtfraud.com/file/27-CR-23-12165.pdf__time-stamp.json","27-CR-23-12165.pdf__time-stamp.json")</f>
        <v>27-CR-23-12165.pdf__time-stamp.json</v>
      </c>
      <c r="T130" s="2" t="s">
        <v>1055</v>
      </c>
      <c r="U130" s="2" t="s">
        <v>89</v>
      </c>
      <c r="V130" s="2" t="s">
        <v>90</v>
      </c>
      <c r="W130" s="2" t="n">
        <v>1000000</v>
      </c>
      <c r="X130" s="3" t="s">
        <v>1052</v>
      </c>
      <c r="Y130" s="2" t="s">
        <v>46</v>
      </c>
      <c r="Z130" s="2" t="s">
        <v>60</v>
      </c>
      <c r="AA130" s="2" t="s">
        <v>46</v>
      </c>
      <c r="AB130" s="2" t="s">
        <v>46</v>
      </c>
      <c r="AC130" s="2" t="s">
        <v>46</v>
      </c>
      <c r="AD130" s="2" t="s">
        <v>46</v>
      </c>
      <c r="AE130" s="2" t="s">
        <v>46</v>
      </c>
      <c r="AF130" s="2" t="s">
        <v>46</v>
      </c>
      <c r="AG130" s="5" t="str">
        <f aca="false">HYPERLINK("https://mncourtfraud.com/file/27-CR-23-12165.pdf.ots__time-stamp.json","27-CR-23-12165.pdf.ots__time-stamp.json")</f>
        <v>27-CR-23-12165.pdf.ots__time-stamp.json</v>
      </c>
      <c r="AH130" s="2" t="s">
        <v>1056</v>
      </c>
      <c r="AI130" s="2" t="s">
        <v>89</v>
      </c>
      <c r="AJ130" s="2" t="s">
        <v>90</v>
      </c>
      <c r="AK130" s="2" t="n">
        <v>1000000</v>
      </c>
      <c r="AL130" s="3" t="s">
        <v>1053</v>
      </c>
      <c r="AM130" s="2" t="s">
        <v>46</v>
      </c>
      <c r="AN130" s="3" t="s">
        <v>60</v>
      </c>
      <c r="AO130" s="2" t="s">
        <v>46</v>
      </c>
      <c r="AP130" s="2" t="s">
        <v>46</v>
      </c>
      <c r="AQ130" s="2" t="s">
        <v>46</v>
      </c>
      <c r="AR130" s="2" t="s">
        <v>46</v>
      </c>
      <c r="AS130" s="2" t="s">
        <v>46</v>
      </c>
      <c r="AT130" s="2" t="s">
        <v>46</v>
      </c>
    </row>
    <row r="131" customFormat="false" ht="18.7" hidden="false" customHeight="true" outlineLevel="0" collapsed="false">
      <c r="A131" s="5" t="str">
        <f aca="false">HYPERLINK("https://mncourtfraud.com/file/27-CR-23-12247.pdf","27-CR-23-12247.pdf")</f>
        <v>27-CR-23-12247.pdf</v>
      </c>
      <c r="B131" s="2" t="s">
        <v>46</v>
      </c>
      <c r="C131" s="2" t="n">
        <v>168676</v>
      </c>
      <c r="D131" s="2" t="s">
        <v>1057</v>
      </c>
      <c r="E131" s="2" t="s">
        <v>1058</v>
      </c>
      <c r="F131" s="3" t="s">
        <v>1059</v>
      </c>
      <c r="G131" s="5" t="str">
        <f aca="false">HYPERLINK("https://mncourtfraud.com/file/27-CR-23-12247.pdf.ots","27-CR-23-12247.pdf.ots")</f>
        <v>27-CR-23-12247.pdf.ots</v>
      </c>
      <c r="H131" s="3" t="s">
        <v>1060</v>
      </c>
      <c r="I131" s="5" t="str">
        <f aca="false">HYPERLINK("https://mncourtfraud.com/file/27-CR-23-12247.pdf.ots.upgraded","27-CR-23-12247.pdf.ots.upgraded")</f>
        <v>27-CR-23-12247.pdf.ots.upgraded</v>
      </c>
      <c r="J131" s="3" t="s">
        <v>1061</v>
      </c>
      <c r="K131" s="2" t="s">
        <v>52</v>
      </c>
      <c r="L131" s="3" t="s">
        <v>1059</v>
      </c>
      <c r="M131" s="2" t="s">
        <v>46</v>
      </c>
      <c r="N131" s="2" t="n">
        <v>924467</v>
      </c>
      <c r="O131" s="3" t="s">
        <v>292</v>
      </c>
      <c r="P131" s="2" t="s">
        <v>293</v>
      </c>
      <c r="Q131" s="2" t="s">
        <v>294</v>
      </c>
      <c r="R131" s="2" t="s">
        <v>295</v>
      </c>
      <c r="S131" s="5" t="str">
        <f aca="false">HYPERLINK("https://mncourtfraud.com/file/27-CR-23-12247.pdf__time-stamp.json","27-CR-23-12247.pdf__time-stamp.json")</f>
        <v>27-CR-23-12247.pdf__time-stamp.json</v>
      </c>
      <c r="T131" s="2" t="s">
        <v>1062</v>
      </c>
      <c r="U131" s="2" t="s">
        <v>77</v>
      </c>
      <c r="V131" s="2" t="s">
        <v>78</v>
      </c>
      <c r="W131" s="2" t="n">
        <v>1000000</v>
      </c>
      <c r="X131" s="3" t="s">
        <v>1059</v>
      </c>
      <c r="Y131" s="2" t="s">
        <v>46</v>
      </c>
      <c r="Z131" s="2" t="s">
        <v>60</v>
      </c>
      <c r="AA131" s="2" t="s">
        <v>46</v>
      </c>
      <c r="AB131" s="2" t="s">
        <v>46</v>
      </c>
      <c r="AC131" s="2" t="s">
        <v>46</v>
      </c>
      <c r="AD131" s="2" t="s">
        <v>46</v>
      </c>
      <c r="AE131" s="2" t="s">
        <v>46</v>
      </c>
      <c r="AF131" s="2" t="s">
        <v>46</v>
      </c>
      <c r="AG131" s="5" t="str">
        <f aca="false">HYPERLINK("https://mncourtfraud.com/file/27-CR-23-12247.pdf.ots__time-stamp.json","27-CR-23-12247.pdf.ots__time-stamp.json")</f>
        <v>27-CR-23-12247.pdf.ots__time-stamp.json</v>
      </c>
      <c r="AH131" s="2" t="s">
        <v>1063</v>
      </c>
      <c r="AI131" s="2" t="s">
        <v>118</v>
      </c>
      <c r="AJ131" s="2" t="s">
        <v>119</v>
      </c>
      <c r="AK131" s="2" t="n">
        <v>1000000</v>
      </c>
      <c r="AL131" s="3" t="s">
        <v>1060</v>
      </c>
      <c r="AM131" s="2" t="s">
        <v>46</v>
      </c>
      <c r="AN131" s="3" t="s">
        <v>60</v>
      </c>
      <c r="AO131" s="2" t="s">
        <v>46</v>
      </c>
      <c r="AP131" s="2" t="s">
        <v>46</v>
      </c>
      <c r="AQ131" s="2" t="s">
        <v>46</v>
      </c>
      <c r="AR131" s="2" t="s">
        <v>46</v>
      </c>
      <c r="AS131" s="2" t="s">
        <v>46</v>
      </c>
      <c r="AT131" s="2" t="s">
        <v>46</v>
      </c>
    </row>
    <row r="132" customFormat="false" ht="18.7" hidden="false" customHeight="true" outlineLevel="0" collapsed="false">
      <c r="A132" s="5" t="str">
        <f aca="false">HYPERLINK("https://mncourtfraud.com/file/27-CR-23-12639.pdf","27-CR-23-12639.pdf")</f>
        <v>27-CR-23-12639.pdf</v>
      </c>
      <c r="B132" s="2" t="s">
        <v>46</v>
      </c>
      <c r="C132" s="2" t="n">
        <v>221981</v>
      </c>
      <c r="D132" s="2" t="s">
        <v>1064</v>
      </c>
      <c r="E132" s="2" t="s">
        <v>1065</v>
      </c>
      <c r="F132" s="3" t="s">
        <v>1066</v>
      </c>
      <c r="G132" s="5" t="str">
        <f aca="false">HYPERLINK("https://mncourtfraud.com/file/27-CR-23-12639.pdf.ots","27-CR-23-12639.pdf.ots")</f>
        <v>27-CR-23-12639.pdf.ots</v>
      </c>
      <c r="H132" s="3" t="s">
        <v>1067</v>
      </c>
      <c r="I132" s="5" t="str">
        <f aca="false">HYPERLINK("https://mncourtfraud.com/file/27-CR-23-12639.pdf.ots.upgraded","27-CR-23-12639.pdf.ots.upgraded")</f>
        <v>27-CR-23-12639.pdf.ots.upgraded</v>
      </c>
      <c r="J132" s="3" t="s">
        <v>1068</v>
      </c>
      <c r="K132" s="2" t="s">
        <v>52</v>
      </c>
      <c r="L132" s="3" t="s">
        <v>1066</v>
      </c>
      <c r="M132" s="2" t="s">
        <v>46</v>
      </c>
      <c r="N132" s="2" t="n">
        <v>924451</v>
      </c>
      <c r="O132" s="3" t="s">
        <v>69</v>
      </c>
      <c r="P132" s="2" t="s">
        <v>70</v>
      </c>
      <c r="Q132" s="2" t="s">
        <v>71</v>
      </c>
      <c r="R132" s="2" t="s">
        <v>72</v>
      </c>
      <c r="S132" s="5" t="str">
        <f aca="false">HYPERLINK("https://mncourtfraud.com/file/27-CR-23-12639.pdf__time-stamp.json","27-CR-23-12639.pdf__time-stamp.json")</f>
        <v>27-CR-23-12639.pdf__time-stamp.json</v>
      </c>
      <c r="T132" s="2" t="s">
        <v>1069</v>
      </c>
      <c r="U132" s="2" t="s">
        <v>182</v>
      </c>
      <c r="V132" s="2" t="s">
        <v>183</v>
      </c>
      <c r="W132" s="2" t="n">
        <v>1000000</v>
      </c>
      <c r="X132" s="3" t="s">
        <v>1066</v>
      </c>
      <c r="Y132" s="2" t="s">
        <v>46</v>
      </c>
      <c r="Z132" s="2" t="s">
        <v>60</v>
      </c>
      <c r="AA132" s="2" t="s">
        <v>46</v>
      </c>
      <c r="AB132" s="2" t="s">
        <v>46</v>
      </c>
      <c r="AC132" s="2" t="s">
        <v>46</v>
      </c>
      <c r="AD132" s="2" t="s">
        <v>46</v>
      </c>
      <c r="AE132" s="2" t="s">
        <v>46</v>
      </c>
      <c r="AF132" s="2" t="s">
        <v>46</v>
      </c>
      <c r="AG132" s="5" t="str">
        <f aca="false">HYPERLINK("https://mncourtfraud.com/file/27-CR-23-12639.pdf.ots__time-stamp.json","27-CR-23-12639.pdf.ots__time-stamp.json")</f>
        <v>27-CR-23-12639.pdf.ots__time-stamp.json</v>
      </c>
      <c r="AH132" s="2" t="s">
        <v>1070</v>
      </c>
      <c r="AI132" s="2" t="s">
        <v>77</v>
      </c>
      <c r="AJ132" s="2" t="s">
        <v>78</v>
      </c>
      <c r="AK132" s="2" t="n">
        <v>1000000</v>
      </c>
      <c r="AL132" s="3" t="s">
        <v>1067</v>
      </c>
      <c r="AM132" s="2" t="s">
        <v>46</v>
      </c>
      <c r="AN132" s="3" t="s">
        <v>60</v>
      </c>
      <c r="AO132" s="2" t="s">
        <v>46</v>
      </c>
      <c r="AP132" s="2" t="s">
        <v>46</v>
      </c>
      <c r="AQ132" s="2" t="s">
        <v>46</v>
      </c>
      <c r="AR132" s="2" t="s">
        <v>46</v>
      </c>
      <c r="AS132" s="2" t="s">
        <v>46</v>
      </c>
      <c r="AT132" s="2" t="s">
        <v>46</v>
      </c>
    </row>
    <row r="133" customFormat="false" ht="18.7" hidden="false" customHeight="true" outlineLevel="0" collapsed="false">
      <c r="A133" s="5" t="str">
        <f aca="false">HYPERLINK("https://mncourtfraud.com/file/27-CR-23-13300.pdf","27-CR-23-13300.pdf")</f>
        <v>27-CR-23-13300.pdf</v>
      </c>
      <c r="B133" s="2" t="s">
        <v>46</v>
      </c>
      <c r="C133" s="2" t="n">
        <v>196835</v>
      </c>
      <c r="D133" s="2" t="s">
        <v>1071</v>
      </c>
      <c r="E133" s="2" t="s">
        <v>1072</v>
      </c>
      <c r="F133" s="3" t="s">
        <v>1073</v>
      </c>
      <c r="G133" s="5" t="str">
        <f aca="false">HYPERLINK("https://mncourtfraud.com/file/27-CR-23-13300.pdf.ots","27-CR-23-13300.pdf.ots")</f>
        <v>27-CR-23-13300.pdf.ots</v>
      </c>
      <c r="H133" s="3" t="s">
        <v>1074</v>
      </c>
      <c r="I133" s="5" t="str">
        <f aca="false">HYPERLINK("https://mncourtfraud.com/file/27-CR-23-13300.pdf.ots.upgraded","27-CR-23-13300.pdf.ots.upgraded")</f>
        <v>27-CR-23-13300.pdf.ots.upgraded</v>
      </c>
      <c r="J133" s="3" t="s">
        <v>1075</v>
      </c>
      <c r="K133" s="2" t="s">
        <v>52</v>
      </c>
      <c r="L133" s="3" t="s">
        <v>1073</v>
      </c>
      <c r="M133" s="2" t="s">
        <v>46</v>
      </c>
      <c r="N133" s="2" t="n">
        <v>924283</v>
      </c>
      <c r="O133" s="3" t="s">
        <v>53</v>
      </c>
      <c r="P133" s="2" t="s">
        <v>54</v>
      </c>
      <c r="Q133" s="2" t="s">
        <v>55</v>
      </c>
      <c r="R133" s="2" t="s">
        <v>56</v>
      </c>
      <c r="S133" s="5" t="str">
        <f aca="false">HYPERLINK("https://mncourtfraud.com/file/27-CR-23-13300.pdf__time-stamp.json","27-CR-23-13300.pdf__time-stamp.json")</f>
        <v>27-CR-23-13300.pdf__time-stamp.json</v>
      </c>
      <c r="T133" s="2" t="s">
        <v>1076</v>
      </c>
      <c r="U133" s="2" t="s">
        <v>1077</v>
      </c>
      <c r="V133" s="2" t="s">
        <v>1078</v>
      </c>
      <c r="W133" s="2" t="n">
        <v>1000000</v>
      </c>
      <c r="X133" s="3" t="s">
        <v>1073</v>
      </c>
      <c r="Y133" s="2" t="s">
        <v>46</v>
      </c>
      <c r="Z133" s="2" t="s">
        <v>60</v>
      </c>
      <c r="AA133" s="2" t="s">
        <v>46</v>
      </c>
      <c r="AB133" s="2" t="s">
        <v>46</v>
      </c>
      <c r="AC133" s="2" t="s">
        <v>46</v>
      </c>
      <c r="AD133" s="2" t="s">
        <v>46</v>
      </c>
      <c r="AE133" s="2" t="s">
        <v>46</v>
      </c>
      <c r="AF133" s="2" t="s">
        <v>46</v>
      </c>
      <c r="AG133" s="5" t="str">
        <f aca="false">HYPERLINK("https://mncourtfraud.com/file/27-CR-23-13300.pdf.ots__time-stamp.json","27-CR-23-13300.pdf.ots__time-stamp.json")</f>
        <v>27-CR-23-13300.pdf.ots__time-stamp.json</v>
      </c>
      <c r="AH133" s="2" t="s">
        <v>1079</v>
      </c>
      <c r="AI133" s="2" t="s">
        <v>1080</v>
      </c>
      <c r="AJ133" s="2" t="s">
        <v>1081</v>
      </c>
      <c r="AK133" s="2" t="n">
        <v>1000000</v>
      </c>
      <c r="AL133" s="3" t="s">
        <v>1074</v>
      </c>
      <c r="AM133" s="2" t="s">
        <v>46</v>
      </c>
      <c r="AN133" s="3" t="s">
        <v>60</v>
      </c>
      <c r="AO133" s="2" t="s">
        <v>46</v>
      </c>
      <c r="AP133" s="2" t="s">
        <v>46</v>
      </c>
      <c r="AQ133" s="2" t="s">
        <v>46</v>
      </c>
      <c r="AR133" s="2" t="s">
        <v>46</v>
      </c>
      <c r="AS133" s="2" t="s">
        <v>46</v>
      </c>
      <c r="AT133" s="2" t="s">
        <v>46</v>
      </c>
    </row>
    <row r="134" customFormat="false" ht="18.7" hidden="false" customHeight="true" outlineLevel="0" collapsed="false">
      <c r="A134" s="5" t="str">
        <f aca="false">HYPERLINK("https://mncourtfraud.com/file/27-CR-23-14627.pdf","27-CR-23-14627.pdf")</f>
        <v>27-CR-23-14627.pdf</v>
      </c>
      <c r="B134" s="2" t="s">
        <v>46</v>
      </c>
      <c r="C134" s="2" t="n">
        <v>193449</v>
      </c>
      <c r="D134" s="2" t="s">
        <v>1082</v>
      </c>
      <c r="E134" s="2" t="s">
        <v>1083</v>
      </c>
      <c r="F134" s="3" t="s">
        <v>1084</v>
      </c>
      <c r="G134" s="5" t="str">
        <f aca="false">HYPERLINK("https://mncourtfraud.com/file/27-CR-23-14627.pdf.ots","27-CR-23-14627.pdf.ots")</f>
        <v>27-CR-23-14627.pdf.ots</v>
      </c>
      <c r="H134" s="3" t="s">
        <v>1085</v>
      </c>
      <c r="I134" s="5" t="str">
        <f aca="false">HYPERLINK("https://mncourtfraud.com/file/27-CR-23-14627.pdf.ots.upgraded","27-CR-23-14627.pdf.ots.upgraded")</f>
        <v>27-CR-23-14627.pdf.ots.upgraded</v>
      </c>
      <c r="J134" s="3" t="s">
        <v>1086</v>
      </c>
      <c r="K134" s="2" t="s">
        <v>52</v>
      </c>
      <c r="L134" s="3" t="s">
        <v>1084</v>
      </c>
      <c r="M134" s="2" t="s">
        <v>46</v>
      </c>
      <c r="N134" s="2" t="n">
        <v>924543</v>
      </c>
      <c r="O134" s="3" t="s">
        <v>125</v>
      </c>
      <c r="P134" s="2" t="s">
        <v>126</v>
      </c>
      <c r="Q134" s="2" t="s">
        <v>127</v>
      </c>
      <c r="R134" s="2" t="s">
        <v>128</v>
      </c>
      <c r="S134" s="5" t="str">
        <f aca="false">HYPERLINK("https://mncourtfraud.com/file/27-CR-23-14627.pdf__time-stamp.json","27-CR-23-14627.pdf__time-stamp.json")</f>
        <v>27-CR-23-14627.pdf__time-stamp.json</v>
      </c>
      <c r="T134" s="2" t="s">
        <v>1087</v>
      </c>
      <c r="U134" s="2" t="s">
        <v>118</v>
      </c>
      <c r="V134" s="2" t="s">
        <v>119</v>
      </c>
      <c r="W134" s="2" t="n">
        <v>1000000</v>
      </c>
      <c r="X134" s="3" t="s">
        <v>1084</v>
      </c>
      <c r="Y134" s="2" t="s">
        <v>46</v>
      </c>
      <c r="Z134" s="2" t="s">
        <v>60</v>
      </c>
      <c r="AA134" s="2" t="s">
        <v>46</v>
      </c>
      <c r="AB134" s="2" t="s">
        <v>46</v>
      </c>
      <c r="AC134" s="2" t="s">
        <v>46</v>
      </c>
      <c r="AD134" s="2" t="s">
        <v>46</v>
      </c>
      <c r="AE134" s="2" t="s">
        <v>46</v>
      </c>
      <c r="AF134" s="2" t="s">
        <v>46</v>
      </c>
      <c r="AG134" s="5" t="str">
        <f aca="false">HYPERLINK("https://mncourtfraud.com/file/27-CR-23-14627.pdf.ots__time-stamp.json","27-CR-23-14627.pdf.ots__time-stamp.json")</f>
        <v>27-CR-23-14627.pdf.ots__time-stamp.json</v>
      </c>
      <c r="AH134" s="2" t="s">
        <v>1088</v>
      </c>
      <c r="AI134" s="2" t="s">
        <v>207</v>
      </c>
      <c r="AJ134" s="2" t="s">
        <v>208</v>
      </c>
      <c r="AK134" s="2" t="n">
        <v>1000000</v>
      </c>
      <c r="AL134" s="3" t="s">
        <v>1085</v>
      </c>
      <c r="AM134" s="2" t="s">
        <v>46</v>
      </c>
      <c r="AN134" s="3" t="s">
        <v>60</v>
      </c>
      <c r="AO134" s="2" t="s">
        <v>46</v>
      </c>
      <c r="AP134" s="2" t="s">
        <v>46</v>
      </c>
      <c r="AQ134" s="2" t="s">
        <v>46</v>
      </c>
      <c r="AR134" s="2" t="s">
        <v>46</v>
      </c>
      <c r="AS134" s="2" t="s">
        <v>46</v>
      </c>
      <c r="AT134" s="2" t="s">
        <v>46</v>
      </c>
    </row>
    <row r="135" customFormat="false" ht="18.7" hidden="false" customHeight="true" outlineLevel="0" collapsed="false">
      <c r="A135" s="5" t="str">
        <f aca="false">HYPERLINK("https://mncourtfraud.com/file/27-CR-23-14706.pdf","27-CR-23-14706.pdf")</f>
        <v>27-CR-23-14706.pdf</v>
      </c>
      <c r="B135" s="2" t="s">
        <v>46</v>
      </c>
      <c r="C135" s="2" t="n">
        <v>184550</v>
      </c>
      <c r="D135" s="2" t="s">
        <v>1089</v>
      </c>
      <c r="E135" s="2" t="s">
        <v>1090</v>
      </c>
      <c r="F135" s="3" t="s">
        <v>1091</v>
      </c>
      <c r="G135" s="5" t="str">
        <f aca="false">HYPERLINK("https://mncourtfraud.com/file/27-CR-23-14706.pdf.ots","27-CR-23-14706.pdf.ots")</f>
        <v>27-CR-23-14706.pdf.ots</v>
      </c>
      <c r="H135" s="3" t="s">
        <v>1092</v>
      </c>
      <c r="I135" s="5" t="str">
        <f aca="false">HYPERLINK("https://mncourtfraud.com/file/27-CR-23-14706.pdf.ots.upgraded","27-CR-23-14706.pdf.ots.upgraded")</f>
        <v>27-CR-23-14706.pdf.ots.upgraded</v>
      </c>
      <c r="J135" s="3" t="s">
        <v>1093</v>
      </c>
      <c r="K135" s="2" t="s">
        <v>52</v>
      </c>
      <c r="L135" s="3" t="s">
        <v>1091</v>
      </c>
      <c r="M135" s="2" t="s">
        <v>46</v>
      </c>
      <c r="N135" s="2" t="n">
        <v>924446</v>
      </c>
      <c r="O135" s="3" t="s">
        <v>265</v>
      </c>
      <c r="P135" s="2" t="s">
        <v>266</v>
      </c>
      <c r="Q135" s="2" t="s">
        <v>70</v>
      </c>
      <c r="R135" s="2" t="s">
        <v>267</v>
      </c>
      <c r="S135" s="5" t="str">
        <f aca="false">HYPERLINK("https://mncourtfraud.com/file/27-CR-23-14706.pdf__time-stamp.json","27-CR-23-14706.pdf__time-stamp.json")</f>
        <v>27-CR-23-14706.pdf__time-stamp.json</v>
      </c>
      <c r="T135" s="2" t="s">
        <v>1094</v>
      </c>
      <c r="U135" s="2" t="s">
        <v>142</v>
      </c>
      <c r="V135" s="2" t="s">
        <v>143</v>
      </c>
      <c r="W135" s="2" t="n">
        <v>1000000</v>
      </c>
      <c r="X135" s="3" t="s">
        <v>1091</v>
      </c>
      <c r="Y135" s="2" t="s">
        <v>46</v>
      </c>
      <c r="Z135" s="2" t="s">
        <v>60</v>
      </c>
      <c r="AA135" s="2" t="s">
        <v>46</v>
      </c>
      <c r="AB135" s="2" t="s">
        <v>46</v>
      </c>
      <c r="AC135" s="2" t="s">
        <v>46</v>
      </c>
      <c r="AD135" s="2" t="s">
        <v>46</v>
      </c>
      <c r="AE135" s="2" t="s">
        <v>46</v>
      </c>
      <c r="AF135" s="2" t="s">
        <v>46</v>
      </c>
      <c r="AG135" s="5" t="str">
        <f aca="false">HYPERLINK("https://mncourtfraud.com/file/27-CR-23-14706.pdf.ots__time-stamp.json","27-CR-23-14706.pdf.ots__time-stamp.json")</f>
        <v>27-CR-23-14706.pdf.ots__time-stamp.json</v>
      </c>
      <c r="AH135" s="2" t="s">
        <v>1095</v>
      </c>
      <c r="AI135" s="2" t="s">
        <v>77</v>
      </c>
      <c r="AJ135" s="2" t="s">
        <v>78</v>
      </c>
      <c r="AK135" s="2" t="n">
        <v>1000000</v>
      </c>
      <c r="AL135" s="3" t="s">
        <v>1092</v>
      </c>
      <c r="AM135" s="2" t="s">
        <v>46</v>
      </c>
      <c r="AN135" s="3" t="s">
        <v>60</v>
      </c>
      <c r="AO135" s="2" t="s">
        <v>46</v>
      </c>
      <c r="AP135" s="2" t="s">
        <v>46</v>
      </c>
      <c r="AQ135" s="2" t="s">
        <v>46</v>
      </c>
      <c r="AR135" s="2" t="s">
        <v>46</v>
      </c>
      <c r="AS135" s="2" t="s">
        <v>46</v>
      </c>
      <c r="AT135" s="2" t="s">
        <v>46</v>
      </c>
    </row>
    <row r="136" customFormat="false" ht="18.7" hidden="false" customHeight="true" outlineLevel="0" collapsed="false">
      <c r="A136" s="5" t="str">
        <f aca="false">HYPERLINK("https://mncourtfraud.com/file/27-CR-23-14740.pdf","27-CR-23-14740.pdf")</f>
        <v>27-CR-23-14740.pdf</v>
      </c>
      <c r="B136" s="2" t="s">
        <v>46</v>
      </c>
      <c r="C136" s="2" t="n">
        <v>187527</v>
      </c>
      <c r="D136" s="2" t="s">
        <v>1096</v>
      </c>
      <c r="E136" s="2" t="s">
        <v>1097</v>
      </c>
      <c r="F136" s="3" t="s">
        <v>1098</v>
      </c>
      <c r="G136" s="5" t="str">
        <f aca="false">HYPERLINK("https://mncourtfraud.com/file/27-CR-23-14740.pdf.ots","27-CR-23-14740.pdf.ots")</f>
        <v>27-CR-23-14740.pdf.ots</v>
      </c>
      <c r="H136" s="3" t="s">
        <v>1099</v>
      </c>
      <c r="I136" s="5" t="str">
        <f aca="false">HYPERLINK("https://mncourtfraud.com/file/27-CR-23-14740.pdf.ots.upgraded","27-CR-23-14740.pdf.ots.upgraded")</f>
        <v>27-CR-23-14740.pdf.ots.upgraded</v>
      </c>
      <c r="J136" s="3" t="s">
        <v>1100</v>
      </c>
      <c r="K136" s="2" t="s">
        <v>52</v>
      </c>
      <c r="L136" s="3" t="s">
        <v>1098</v>
      </c>
      <c r="M136" s="2" t="s">
        <v>46</v>
      </c>
      <c r="N136" s="2" t="n">
        <v>924543</v>
      </c>
      <c r="O136" s="3" t="s">
        <v>125</v>
      </c>
      <c r="P136" s="2" t="s">
        <v>126</v>
      </c>
      <c r="Q136" s="2" t="s">
        <v>127</v>
      </c>
      <c r="R136" s="2" t="s">
        <v>128</v>
      </c>
      <c r="S136" s="5" t="str">
        <f aca="false">HYPERLINK("https://mncourtfraud.com/file/27-CR-23-14740.pdf__time-stamp.json","27-CR-23-14740.pdf__time-stamp.json")</f>
        <v>27-CR-23-14740.pdf__time-stamp.json</v>
      </c>
      <c r="T136" s="2" t="s">
        <v>1101</v>
      </c>
      <c r="U136" s="2" t="s">
        <v>173</v>
      </c>
      <c r="V136" s="2" t="s">
        <v>174</v>
      </c>
      <c r="W136" s="2" t="n">
        <v>1000000</v>
      </c>
      <c r="X136" s="3" t="s">
        <v>1098</v>
      </c>
      <c r="Y136" s="2" t="s">
        <v>46</v>
      </c>
      <c r="Z136" s="2" t="s">
        <v>60</v>
      </c>
      <c r="AA136" s="2" t="s">
        <v>46</v>
      </c>
      <c r="AB136" s="2" t="s">
        <v>46</v>
      </c>
      <c r="AC136" s="2" t="s">
        <v>46</v>
      </c>
      <c r="AD136" s="2" t="s">
        <v>46</v>
      </c>
      <c r="AE136" s="2" t="s">
        <v>46</v>
      </c>
      <c r="AF136" s="2" t="s">
        <v>46</v>
      </c>
      <c r="AG136" s="5" t="str">
        <f aca="false">HYPERLINK("https://mncourtfraud.com/file/27-CR-23-14740.pdf.ots__time-stamp.json","27-CR-23-14740.pdf.ots__time-stamp.json")</f>
        <v>27-CR-23-14740.pdf.ots__time-stamp.json</v>
      </c>
      <c r="AH136" s="2" t="s">
        <v>1102</v>
      </c>
      <c r="AI136" s="2" t="s">
        <v>231</v>
      </c>
      <c r="AJ136" s="2" t="s">
        <v>232</v>
      </c>
      <c r="AK136" s="2" t="n">
        <v>1000000</v>
      </c>
      <c r="AL136" s="3" t="s">
        <v>1099</v>
      </c>
      <c r="AM136" s="2" t="s">
        <v>46</v>
      </c>
      <c r="AN136" s="3" t="s">
        <v>60</v>
      </c>
      <c r="AO136" s="2" t="s">
        <v>46</v>
      </c>
      <c r="AP136" s="2" t="s">
        <v>46</v>
      </c>
      <c r="AQ136" s="2" t="s">
        <v>46</v>
      </c>
      <c r="AR136" s="2" t="s">
        <v>46</v>
      </c>
      <c r="AS136" s="2" t="s">
        <v>46</v>
      </c>
      <c r="AT136" s="2" t="s">
        <v>46</v>
      </c>
    </row>
    <row r="137" customFormat="false" ht="18.7" hidden="false" customHeight="true" outlineLevel="0" collapsed="false">
      <c r="A137" s="5" t="str">
        <f aca="false">HYPERLINK("https://mncourtfraud.com/file/27-CR-23-16447.pdf","27-CR-23-16447.pdf")</f>
        <v>27-CR-23-16447.pdf</v>
      </c>
      <c r="B137" s="2" t="s">
        <v>46</v>
      </c>
      <c r="C137" s="2" t="n">
        <v>180435</v>
      </c>
      <c r="D137" s="2" t="s">
        <v>1103</v>
      </c>
      <c r="E137" s="2" t="s">
        <v>1104</v>
      </c>
      <c r="F137" s="3" t="s">
        <v>1105</v>
      </c>
      <c r="G137" s="5" t="str">
        <f aca="false">HYPERLINK("https://mncourtfraud.com/file/27-CR-23-16447.pdf.ots","27-CR-23-16447.pdf.ots")</f>
        <v>27-CR-23-16447.pdf.ots</v>
      </c>
      <c r="H137" s="3" t="s">
        <v>1106</v>
      </c>
      <c r="I137" s="5" t="str">
        <f aca="false">HYPERLINK("https://mncourtfraud.com/file/27-CR-23-16447.pdf.ots.upgraded","27-CR-23-16447.pdf.ots.upgraded")</f>
        <v>27-CR-23-16447.pdf.ots.upgraded</v>
      </c>
      <c r="J137" s="3" t="s">
        <v>1107</v>
      </c>
      <c r="K137" s="2" t="s">
        <v>52</v>
      </c>
      <c r="L137" s="3" t="s">
        <v>1105</v>
      </c>
      <c r="M137" s="2" t="s">
        <v>46</v>
      </c>
      <c r="N137" s="2" t="n">
        <v>924451</v>
      </c>
      <c r="O137" s="3" t="s">
        <v>69</v>
      </c>
      <c r="P137" s="2" t="s">
        <v>70</v>
      </c>
      <c r="Q137" s="2" t="s">
        <v>71</v>
      </c>
      <c r="R137" s="2" t="s">
        <v>72</v>
      </c>
      <c r="S137" s="5" t="str">
        <f aca="false">HYPERLINK("https://mncourtfraud.com/file/27-CR-23-16447.pdf__time-stamp.json","27-CR-23-16447.pdf__time-stamp.json")</f>
        <v>27-CR-23-16447.pdf__time-stamp.json</v>
      </c>
      <c r="T137" s="2" t="s">
        <v>1108</v>
      </c>
      <c r="U137" s="2" t="s">
        <v>115</v>
      </c>
      <c r="V137" s="2" t="s">
        <v>116</v>
      </c>
      <c r="W137" s="2" t="n">
        <v>1000000</v>
      </c>
      <c r="X137" s="3" t="s">
        <v>1105</v>
      </c>
      <c r="Y137" s="2" t="s">
        <v>46</v>
      </c>
      <c r="Z137" s="2" t="s">
        <v>60</v>
      </c>
      <c r="AA137" s="2" t="s">
        <v>46</v>
      </c>
      <c r="AB137" s="2" t="s">
        <v>46</v>
      </c>
      <c r="AC137" s="2" t="s">
        <v>46</v>
      </c>
      <c r="AD137" s="2" t="s">
        <v>46</v>
      </c>
      <c r="AE137" s="2" t="s">
        <v>46</v>
      </c>
      <c r="AF137" s="2" t="s">
        <v>46</v>
      </c>
      <c r="AG137" s="5" t="str">
        <f aca="false">HYPERLINK("https://mncourtfraud.com/file/27-CR-23-16447.pdf.ots__time-stamp.json","27-CR-23-16447.pdf.ots__time-stamp.json")</f>
        <v>27-CR-23-16447.pdf.ots__time-stamp.json</v>
      </c>
      <c r="AH137" s="2" t="s">
        <v>1109</v>
      </c>
      <c r="AI137" s="2" t="s">
        <v>207</v>
      </c>
      <c r="AJ137" s="2" t="s">
        <v>208</v>
      </c>
      <c r="AK137" s="2" t="n">
        <v>1000000</v>
      </c>
      <c r="AL137" s="3" t="s">
        <v>1106</v>
      </c>
      <c r="AM137" s="2" t="s">
        <v>46</v>
      </c>
      <c r="AN137" s="3" t="s">
        <v>60</v>
      </c>
      <c r="AO137" s="2" t="s">
        <v>46</v>
      </c>
      <c r="AP137" s="2" t="s">
        <v>46</v>
      </c>
      <c r="AQ137" s="2" t="s">
        <v>46</v>
      </c>
      <c r="AR137" s="2" t="s">
        <v>46</v>
      </c>
      <c r="AS137" s="2" t="s">
        <v>46</v>
      </c>
      <c r="AT137" s="2" t="s">
        <v>46</v>
      </c>
    </row>
    <row r="138" customFormat="false" ht="18.7" hidden="false" customHeight="true" outlineLevel="0" collapsed="false">
      <c r="A138" s="5" t="str">
        <f aca="false">HYPERLINK("https://mncourtfraud.com/file/27-CR-23-16875.pdf","27-CR-23-16875.pdf")</f>
        <v>27-CR-23-16875.pdf</v>
      </c>
      <c r="B138" s="2" t="s">
        <v>46</v>
      </c>
      <c r="C138" s="2" t="n">
        <v>193765</v>
      </c>
      <c r="D138" s="2" t="s">
        <v>1110</v>
      </c>
      <c r="E138" s="2" t="s">
        <v>1111</v>
      </c>
      <c r="F138" s="3" t="s">
        <v>1112</v>
      </c>
      <c r="G138" s="5" t="str">
        <f aca="false">HYPERLINK("https://mncourtfraud.com/file/27-CR-23-16875.pdf.ots","27-CR-23-16875.pdf.ots")</f>
        <v>27-CR-23-16875.pdf.ots</v>
      </c>
      <c r="H138" s="3" t="s">
        <v>1113</v>
      </c>
      <c r="I138" s="5" t="str">
        <f aca="false">HYPERLINK("https://mncourtfraud.com/file/27-CR-23-16875.pdf.ots.upgraded","27-CR-23-16875.pdf.ots.upgraded")</f>
        <v>27-CR-23-16875.pdf.ots.upgraded</v>
      </c>
      <c r="J138" s="3" t="s">
        <v>1114</v>
      </c>
      <c r="K138" s="2" t="s">
        <v>52</v>
      </c>
      <c r="L138" s="3" t="s">
        <v>1112</v>
      </c>
      <c r="M138" s="2" t="s">
        <v>46</v>
      </c>
      <c r="N138" s="2" t="n">
        <v>924543</v>
      </c>
      <c r="O138" s="3" t="s">
        <v>125</v>
      </c>
      <c r="P138" s="2" t="s">
        <v>126</v>
      </c>
      <c r="Q138" s="2" t="s">
        <v>127</v>
      </c>
      <c r="R138" s="2" t="s">
        <v>128</v>
      </c>
      <c r="S138" s="5" t="str">
        <f aca="false">HYPERLINK("https://mncourtfraud.com/file/27-CR-23-16875.pdf__time-stamp.json","27-CR-23-16875.pdf__time-stamp.json")</f>
        <v>27-CR-23-16875.pdf__time-stamp.json</v>
      </c>
      <c r="T138" s="2" t="s">
        <v>1115</v>
      </c>
      <c r="U138" s="2" t="s">
        <v>207</v>
      </c>
      <c r="V138" s="2" t="s">
        <v>208</v>
      </c>
      <c r="W138" s="2" t="n">
        <v>1000000</v>
      </c>
      <c r="X138" s="3" t="s">
        <v>1112</v>
      </c>
      <c r="Y138" s="2" t="s">
        <v>46</v>
      </c>
      <c r="Z138" s="2" t="s">
        <v>60</v>
      </c>
      <c r="AA138" s="2" t="s">
        <v>46</v>
      </c>
      <c r="AB138" s="2" t="s">
        <v>46</v>
      </c>
      <c r="AC138" s="2" t="s">
        <v>46</v>
      </c>
      <c r="AD138" s="2" t="s">
        <v>46</v>
      </c>
      <c r="AE138" s="2" t="s">
        <v>46</v>
      </c>
      <c r="AF138" s="2" t="s">
        <v>46</v>
      </c>
      <c r="AG138" s="5" t="str">
        <f aca="false">HYPERLINK("https://mncourtfraud.com/file/27-CR-23-16875.pdf.ots__time-stamp.json","27-CR-23-16875.pdf.ots__time-stamp.json")</f>
        <v>27-CR-23-16875.pdf.ots__time-stamp.json</v>
      </c>
      <c r="AH138" s="2" t="s">
        <v>1116</v>
      </c>
      <c r="AI138" s="2" t="s">
        <v>192</v>
      </c>
      <c r="AJ138" s="2" t="s">
        <v>193</v>
      </c>
      <c r="AK138" s="2" t="n">
        <v>1000000</v>
      </c>
      <c r="AL138" s="3" t="s">
        <v>1113</v>
      </c>
      <c r="AM138" s="2" t="s">
        <v>46</v>
      </c>
      <c r="AN138" s="3" t="s">
        <v>60</v>
      </c>
      <c r="AO138" s="2" t="s">
        <v>46</v>
      </c>
      <c r="AP138" s="2" t="s">
        <v>46</v>
      </c>
      <c r="AQ138" s="2" t="s">
        <v>46</v>
      </c>
      <c r="AR138" s="2" t="s">
        <v>46</v>
      </c>
      <c r="AS138" s="2" t="s">
        <v>46</v>
      </c>
      <c r="AT138" s="2" t="s">
        <v>46</v>
      </c>
    </row>
    <row r="139" customFormat="false" ht="18.7" hidden="false" customHeight="true" outlineLevel="0" collapsed="false">
      <c r="A139" s="5" t="str">
        <f aca="false">HYPERLINK("https://mncourtfraud.com/file/27-CR-23-16937.pdf","27-CR-23-16937.pdf")</f>
        <v>27-CR-23-16937.pdf</v>
      </c>
      <c r="B139" s="2" t="s">
        <v>46</v>
      </c>
      <c r="C139" s="2" t="n">
        <v>180115</v>
      </c>
      <c r="D139" s="2" t="s">
        <v>1117</v>
      </c>
      <c r="E139" s="2" t="s">
        <v>1118</v>
      </c>
      <c r="F139" s="3" t="s">
        <v>1119</v>
      </c>
      <c r="G139" s="5" t="str">
        <f aca="false">HYPERLINK("https://mncourtfraud.com/file/27-CR-23-16937.pdf.ots","27-CR-23-16937.pdf.ots")</f>
        <v>27-CR-23-16937.pdf.ots</v>
      </c>
      <c r="H139" s="3" t="s">
        <v>1120</v>
      </c>
      <c r="I139" s="5" t="str">
        <f aca="false">HYPERLINK("https://mncourtfraud.com/file/27-CR-23-16937.pdf.ots.upgraded","27-CR-23-16937.pdf.ots.upgraded")</f>
        <v>27-CR-23-16937.pdf.ots.upgraded</v>
      </c>
      <c r="J139" s="3" t="s">
        <v>1121</v>
      </c>
      <c r="K139" s="2" t="s">
        <v>52</v>
      </c>
      <c r="L139" s="3" t="s">
        <v>1119</v>
      </c>
      <c r="M139" s="2" t="s">
        <v>46</v>
      </c>
      <c r="N139" s="2" t="n">
        <v>924543</v>
      </c>
      <c r="O139" s="3" t="s">
        <v>125</v>
      </c>
      <c r="P139" s="2" t="s">
        <v>126</v>
      </c>
      <c r="Q139" s="2" t="s">
        <v>127</v>
      </c>
      <c r="R139" s="2" t="s">
        <v>128</v>
      </c>
      <c r="S139" s="5" t="str">
        <f aca="false">HYPERLINK("https://mncourtfraud.com/file/27-CR-23-16937.pdf__time-stamp.json","27-CR-23-16937.pdf__time-stamp.json")</f>
        <v>27-CR-23-16937.pdf__time-stamp.json</v>
      </c>
      <c r="T139" s="2" t="s">
        <v>1122</v>
      </c>
      <c r="U139" s="2" t="s">
        <v>182</v>
      </c>
      <c r="V139" s="2" t="s">
        <v>183</v>
      </c>
      <c r="W139" s="2" t="n">
        <v>1000000</v>
      </c>
      <c r="X139" s="3" t="s">
        <v>1119</v>
      </c>
      <c r="Y139" s="2" t="s">
        <v>46</v>
      </c>
      <c r="Z139" s="2" t="s">
        <v>60</v>
      </c>
      <c r="AA139" s="2" t="s">
        <v>46</v>
      </c>
      <c r="AB139" s="2" t="s">
        <v>46</v>
      </c>
      <c r="AC139" s="2" t="s">
        <v>46</v>
      </c>
      <c r="AD139" s="2" t="s">
        <v>46</v>
      </c>
      <c r="AE139" s="2" t="s">
        <v>46</v>
      </c>
      <c r="AF139" s="2" t="s">
        <v>46</v>
      </c>
      <c r="AG139" s="5" t="str">
        <f aca="false">HYPERLINK("https://mncourtfraud.com/file/27-CR-23-16937.pdf.ots__time-stamp.json","27-CR-23-16937.pdf.ots__time-stamp.json")</f>
        <v>27-CR-23-16937.pdf.ots__time-stamp.json</v>
      </c>
      <c r="AH139" s="2" t="s">
        <v>1123</v>
      </c>
      <c r="AI139" s="2" t="s">
        <v>74</v>
      </c>
      <c r="AJ139" s="2" t="s">
        <v>75</v>
      </c>
      <c r="AK139" s="2" t="n">
        <v>1000000</v>
      </c>
      <c r="AL139" s="3" t="s">
        <v>1120</v>
      </c>
      <c r="AM139" s="2" t="s">
        <v>46</v>
      </c>
      <c r="AN139" s="3" t="s">
        <v>60</v>
      </c>
      <c r="AO139" s="2" t="s">
        <v>46</v>
      </c>
      <c r="AP139" s="2" t="s">
        <v>46</v>
      </c>
      <c r="AQ139" s="2" t="s">
        <v>46</v>
      </c>
      <c r="AR139" s="2" t="s">
        <v>46</v>
      </c>
      <c r="AS139" s="2" t="s">
        <v>46</v>
      </c>
      <c r="AT139" s="2" t="s">
        <v>46</v>
      </c>
    </row>
    <row r="140" customFormat="false" ht="18.7" hidden="false" customHeight="true" outlineLevel="0" collapsed="false">
      <c r="A140" s="5" t="str">
        <f aca="false">HYPERLINK("https://mncourtfraud.com/file/27-CR-23-17229.pdf","27-CR-23-17229.pdf")</f>
        <v>27-CR-23-17229.pdf</v>
      </c>
      <c r="B140" s="2" t="s">
        <v>46</v>
      </c>
      <c r="C140" s="2" t="n">
        <v>195248</v>
      </c>
      <c r="D140" s="2" t="s">
        <v>1124</v>
      </c>
      <c r="E140" s="2" t="s">
        <v>1125</v>
      </c>
      <c r="F140" s="3" t="s">
        <v>1126</v>
      </c>
      <c r="G140" s="5" t="str">
        <f aca="false">HYPERLINK("https://mncourtfraud.com/file/27-CR-23-17229.pdf.ots","27-CR-23-17229.pdf.ots")</f>
        <v>27-CR-23-17229.pdf.ots</v>
      </c>
      <c r="H140" s="3" t="s">
        <v>1127</v>
      </c>
      <c r="I140" s="5" t="str">
        <f aca="false">HYPERLINK("https://mncourtfraud.com/file/27-CR-23-17229.pdf.ots.upgraded","27-CR-23-17229.pdf.ots.upgraded")</f>
        <v>27-CR-23-17229.pdf.ots.upgraded</v>
      </c>
      <c r="J140" s="3" t="s">
        <v>1128</v>
      </c>
      <c r="K140" s="2" t="s">
        <v>52</v>
      </c>
      <c r="L140" s="3" t="s">
        <v>1126</v>
      </c>
      <c r="M140" s="2" t="s">
        <v>46</v>
      </c>
      <c r="N140" s="2" t="n">
        <v>924451</v>
      </c>
      <c r="O140" s="3" t="s">
        <v>69</v>
      </c>
      <c r="P140" s="2" t="s">
        <v>70</v>
      </c>
      <c r="Q140" s="2" t="s">
        <v>71</v>
      </c>
      <c r="R140" s="2" t="s">
        <v>72</v>
      </c>
      <c r="S140" s="5" t="str">
        <f aca="false">HYPERLINK("https://mncourtfraud.com/file/27-CR-23-17229.pdf__time-stamp.json","27-CR-23-17229.pdf__time-stamp.json")</f>
        <v>27-CR-23-17229.pdf__time-stamp.json</v>
      </c>
      <c r="T140" s="2" t="s">
        <v>1129</v>
      </c>
      <c r="U140" s="2" t="s">
        <v>142</v>
      </c>
      <c r="V140" s="2" t="s">
        <v>143</v>
      </c>
      <c r="W140" s="2" t="n">
        <v>1000000</v>
      </c>
      <c r="X140" s="3" t="s">
        <v>1126</v>
      </c>
      <c r="Y140" s="2" t="s">
        <v>46</v>
      </c>
      <c r="Z140" s="2" t="s">
        <v>60</v>
      </c>
      <c r="AA140" s="2" t="s">
        <v>46</v>
      </c>
      <c r="AB140" s="2" t="s">
        <v>46</v>
      </c>
      <c r="AC140" s="2" t="s">
        <v>46</v>
      </c>
      <c r="AD140" s="2" t="s">
        <v>46</v>
      </c>
      <c r="AE140" s="2" t="s">
        <v>46</v>
      </c>
      <c r="AF140" s="2" t="s">
        <v>46</v>
      </c>
      <c r="AG140" s="5" t="str">
        <f aca="false">HYPERLINK("https://mncourtfraud.com/file/27-CR-23-17229.pdf.ots__time-stamp.json","27-CR-23-17229.pdf.ots__time-stamp.json")</f>
        <v>27-CR-23-17229.pdf.ots__time-stamp.json</v>
      </c>
      <c r="AH140" s="2" t="s">
        <v>1130</v>
      </c>
      <c r="AI140" s="2" t="s">
        <v>92</v>
      </c>
      <c r="AJ140" s="2" t="s">
        <v>93</v>
      </c>
      <c r="AK140" s="2" t="n">
        <v>1000000</v>
      </c>
      <c r="AL140" s="3" t="s">
        <v>1127</v>
      </c>
      <c r="AM140" s="2" t="s">
        <v>46</v>
      </c>
      <c r="AN140" s="3" t="s">
        <v>60</v>
      </c>
      <c r="AO140" s="2" t="s">
        <v>46</v>
      </c>
      <c r="AP140" s="2" t="s">
        <v>46</v>
      </c>
      <c r="AQ140" s="2" t="s">
        <v>46</v>
      </c>
      <c r="AR140" s="2" t="s">
        <v>46</v>
      </c>
      <c r="AS140" s="2" t="s">
        <v>46</v>
      </c>
      <c r="AT140" s="2" t="s">
        <v>46</v>
      </c>
    </row>
    <row r="141" customFormat="false" ht="18.7" hidden="false" customHeight="true" outlineLevel="0" collapsed="false">
      <c r="A141" s="5" t="str">
        <f aca="false">HYPERLINK("https://mncourtfraud.com/file/27-CR-23-17316.pdf","27-CR-23-17316.pdf")</f>
        <v>27-CR-23-17316.pdf</v>
      </c>
      <c r="B141" s="2" t="s">
        <v>46</v>
      </c>
      <c r="C141" s="2" t="n">
        <v>184254</v>
      </c>
      <c r="D141" s="2" t="s">
        <v>1131</v>
      </c>
      <c r="E141" s="2" t="s">
        <v>1132</v>
      </c>
      <c r="F141" s="3" t="s">
        <v>1133</v>
      </c>
      <c r="G141" s="5" t="str">
        <f aca="false">HYPERLINK("https://mncourtfraud.com/file/27-CR-23-17316.pdf.ots","27-CR-23-17316.pdf.ots")</f>
        <v>27-CR-23-17316.pdf.ots</v>
      </c>
      <c r="H141" s="3" t="s">
        <v>1134</v>
      </c>
      <c r="I141" s="5" t="str">
        <f aca="false">HYPERLINK("https://mncourtfraud.com/file/27-CR-23-17316.pdf.ots.upgraded","27-CR-23-17316.pdf.ots.upgraded")</f>
        <v>27-CR-23-17316.pdf.ots.upgraded</v>
      </c>
      <c r="J141" s="3" t="s">
        <v>1135</v>
      </c>
      <c r="K141" s="2" t="s">
        <v>52</v>
      </c>
      <c r="L141" s="3" t="s">
        <v>1133</v>
      </c>
      <c r="M141" s="2" t="s">
        <v>46</v>
      </c>
      <c r="N141" s="2" t="n">
        <v>924283</v>
      </c>
      <c r="O141" s="3" t="s">
        <v>53</v>
      </c>
      <c r="P141" s="2" t="s">
        <v>54</v>
      </c>
      <c r="Q141" s="2" t="s">
        <v>55</v>
      </c>
      <c r="R141" s="2" t="s">
        <v>56</v>
      </c>
      <c r="S141" s="5" t="str">
        <f aca="false">HYPERLINK("https://mncourtfraud.com/file/27-CR-23-17316.pdf__time-stamp.json","27-CR-23-17316.pdf__time-stamp.json")</f>
        <v>27-CR-23-17316.pdf__time-stamp.json</v>
      </c>
      <c r="T141" s="2" t="s">
        <v>1136</v>
      </c>
      <c r="U141" s="2" t="s">
        <v>391</v>
      </c>
      <c r="V141" s="2" t="s">
        <v>392</v>
      </c>
      <c r="W141" s="2" t="n">
        <v>1000000</v>
      </c>
      <c r="X141" s="3" t="s">
        <v>1133</v>
      </c>
      <c r="Y141" s="2" t="s">
        <v>46</v>
      </c>
      <c r="Z141" s="2" t="s">
        <v>60</v>
      </c>
      <c r="AA141" s="2" t="s">
        <v>46</v>
      </c>
      <c r="AB141" s="2" t="s">
        <v>46</v>
      </c>
      <c r="AC141" s="2" t="s">
        <v>46</v>
      </c>
      <c r="AD141" s="2" t="s">
        <v>46</v>
      </c>
      <c r="AE141" s="2" t="s">
        <v>46</v>
      </c>
      <c r="AF141" s="2" t="s">
        <v>46</v>
      </c>
      <c r="AG141" s="5" t="str">
        <f aca="false">HYPERLINK("https://mncourtfraud.com/file/27-CR-23-17316.pdf.ots__time-stamp.json","27-CR-23-17316.pdf.ots__time-stamp.json")</f>
        <v>27-CR-23-17316.pdf.ots__time-stamp.json</v>
      </c>
      <c r="AH141" s="2" t="s">
        <v>1137</v>
      </c>
      <c r="AI141" s="2" t="s">
        <v>346</v>
      </c>
      <c r="AJ141" s="2" t="s">
        <v>347</v>
      </c>
      <c r="AK141" s="2" t="n">
        <v>1000000</v>
      </c>
      <c r="AL141" s="3" t="s">
        <v>1134</v>
      </c>
      <c r="AM141" s="2" t="s">
        <v>46</v>
      </c>
      <c r="AN141" s="3" t="s">
        <v>60</v>
      </c>
      <c r="AO141" s="2" t="s">
        <v>46</v>
      </c>
      <c r="AP141" s="2" t="s">
        <v>46</v>
      </c>
      <c r="AQ141" s="2" t="s">
        <v>46</v>
      </c>
      <c r="AR141" s="2" t="s">
        <v>46</v>
      </c>
      <c r="AS141" s="2" t="s">
        <v>46</v>
      </c>
      <c r="AT141" s="2" t="s">
        <v>46</v>
      </c>
    </row>
    <row r="142" customFormat="false" ht="18.7" hidden="false" customHeight="true" outlineLevel="0" collapsed="false">
      <c r="A142" s="5" t="str">
        <f aca="false">HYPERLINK("https://mncourtfraud.com/file/27-CR-23-17913.pdf","27-CR-23-17913.pdf")</f>
        <v>27-CR-23-17913.pdf</v>
      </c>
      <c r="B142" s="2" t="s">
        <v>46</v>
      </c>
      <c r="C142" s="2" t="n">
        <v>201534</v>
      </c>
      <c r="D142" s="2" t="s">
        <v>1138</v>
      </c>
      <c r="E142" s="2" t="s">
        <v>1139</v>
      </c>
      <c r="F142" s="3" t="s">
        <v>1140</v>
      </c>
      <c r="G142" s="5" t="str">
        <f aca="false">HYPERLINK("https://mncourtfraud.com/file/27-CR-23-17913.pdf.ots","27-CR-23-17913.pdf.ots")</f>
        <v>27-CR-23-17913.pdf.ots</v>
      </c>
      <c r="H142" s="3" t="s">
        <v>1141</v>
      </c>
      <c r="I142" s="5" t="str">
        <f aca="false">HYPERLINK("https://mncourtfraud.com/file/27-CR-23-17913.pdf.ots.upgraded","27-CR-23-17913.pdf.ots.upgraded")</f>
        <v>27-CR-23-17913.pdf.ots.upgraded</v>
      </c>
      <c r="J142" s="3" t="s">
        <v>1142</v>
      </c>
      <c r="K142" s="2" t="s">
        <v>52</v>
      </c>
      <c r="L142" s="3" t="s">
        <v>1140</v>
      </c>
      <c r="M142" s="2" t="s">
        <v>46</v>
      </c>
      <c r="N142" s="2" t="n">
        <v>924451</v>
      </c>
      <c r="O142" s="3" t="s">
        <v>69</v>
      </c>
      <c r="P142" s="2" t="s">
        <v>70</v>
      </c>
      <c r="Q142" s="2" t="s">
        <v>71</v>
      </c>
      <c r="R142" s="2" t="s">
        <v>72</v>
      </c>
      <c r="S142" s="5" t="str">
        <f aca="false">HYPERLINK("https://mncourtfraud.com/file/27-CR-23-17913.pdf__time-stamp.json","27-CR-23-17913.pdf__time-stamp.json")</f>
        <v>27-CR-23-17913.pdf__time-stamp.json</v>
      </c>
      <c r="T142" s="2" t="s">
        <v>1143</v>
      </c>
      <c r="U142" s="2" t="s">
        <v>207</v>
      </c>
      <c r="V142" s="2" t="s">
        <v>208</v>
      </c>
      <c r="W142" s="2" t="n">
        <v>1000000</v>
      </c>
      <c r="X142" s="3" t="s">
        <v>1140</v>
      </c>
      <c r="Y142" s="2" t="s">
        <v>46</v>
      </c>
      <c r="Z142" s="2" t="s">
        <v>60</v>
      </c>
      <c r="AA142" s="2" t="s">
        <v>46</v>
      </c>
      <c r="AB142" s="2" t="s">
        <v>46</v>
      </c>
      <c r="AC142" s="2" t="s">
        <v>46</v>
      </c>
      <c r="AD142" s="2" t="s">
        <v>46</v>
      </c>
      <c r="AE142" s="2" t="s">
        <v>46</v>
      </c>
      <c r="AF142" s="2" t="s">
        <v>46</v>
      </c>
      <c r="AG142" s="5" t="str">
        <f aca="false">HYPERLINK("https://mncourtfraud.com/file/27-CR-23-17913.pdf.ots__time-stamp.json","27-CR-23-17913.pdf.ots__time-stamp.json")</f>
        <v>27-CR-23-17913.pdf.ots__time-stamp.json</v>
      </c>
      <c r="AH142" s="2" t="s">
        <v>1144</v>
      </c>
      <c r="AI142" s="2" t="s">
        <v>192</v>
      </c>
      <c r="AJ142" s="2" t="s">
        <v>193</v>
      </c>
      <c r="AK142" s="2" t="n">
        <v>1000000</v>
      </c>
      <c r="AL142" s="3" t="s">
        <v>1141</v>
      </c>
      <c r="AM142" s="2" t="s">
        <v>46</v>
      </c>
      <c r="AN142" s="3" t="s">
        <v>60</v>
      </c>
      <c r="AO142" s="2" t="s">
        <v>46</v>
      </c>
      <c r="AP142" s="2" t="s">
        <v>46</v>
      </c>
      <c r="AQ142" s="2" t="s">
        <v>46</v>
      </c>
      <c r="AR142" s="2" t="s">
        <v>46</v>
      </c>
      <c r="AS142" s="2" t="s">
        <v>46</v>
      </c>
      <c r="AT142" s="2" t="s">
        <v>46</v>
      </c>
    </row>
    <row r="143" customFormat="false" ht="18.7" hidden="false" customHeight="true" outlineLevel="0" collapsed="false">
      <c r="A143" s="5" t="str">
        <f aca="false">HYPERLINK("https://mncourtfraud.com/file/27-CR-23-17957.pdf","27-CR-23-17957.pdf")</f>
        <v>27-CR-23-17957.pdf</v>
      </c>
      <c r="B143" s="2" t="s">
        <v>46</v>
      </c>
      <c r="C143" s="2" t="n">
        <v>181925</v>
      </c>
      <c r="D143" s="2" t="s">
        <v>1145</v>
      </c>
      <c r="E143" s="2" t="s">
        <v>1146</v>
      </c>
      <c r="F143" s="3" t="s">
        <v>1147</v>
      </c>
      <c r="G143" s="5" t="str">
        <f aca="false">HYPERLINK("https://mncourtfraud.com/file/27-CR-23-17957.pdf.ots","27-CR-23-17957.pdf.ots")</f>
        <v>27-CR-23-17957.pdf.ots</v>
      </c>
      <c r="H143" s="3" t="s">
        <v>1148</v>
      </c>
      <c r="I143" s="5" t="str">
        <f aca="false">HYPERLINK("https://mncourtfraud.com/file/27-CR-23-17957.pdf.ots.upgraded","27-CR-23-17957.pdf.ots.upgraded")</f>
        <v>27-CR-23-17957.pdf.ots.upgraded</v>
      </c>
      <c r="J143" s="3" t="s">
        <v>1149</v>
      </c>
      <c r="K143" s="2" t="s">
        <v>52</v>
      </c>
      <c r="L143" s="3" t="s">
        <v>1147</v>
      </c>
      <c r="M143" s="2" t="s">
        <v>46</v>
      </c>
      <c r="N143" s="2" t="n">
        <v>924543</v>
      </c>
      <c r="O143" s="3" t="s">
        <v>125</v>
      </c>
      <c r="P143" s="2" t="s">
        <v>126</v>
      </c>
      <c r="Q143" s="2" t="s">
        <v>127</v>
      </c>
      <c r="R143" s="2" t="s">
        <v>128</v>
      </c>
      <c r="S143" s="5" t="str">
        <f aca="false">HYPERLINK("https://mncourtfraud.com/file/27-CR-23-17957.pdf__time-stamp.json","27-CR-23-17957.pdf__time-stamp.json")</f>
        <v>27-CR-23-17957.pdf__time-stamp.json</v>
      </c>
      <c r="T143" s="2" t="s">
        <v>1150</v>
      </c>
      <c r="U143" s="2" t="s">
        <v>118</v>
      </c>
      <c r="V143" s="2" t="s">
        <v>119</v>
      </c>
      <c r="W143" s="2" t="n">
        <v>1000000</v>
      </c>
      <c r="X143" s="3" t="s">
        <v>1147</v>
      </c>
      <c r="Y143" s="2" t="s">
        <v>46</v>
      </c>
      <c r="Z143" s="2" t="s">
        <v>60</v>
      </c>
      <c r="AA143" s="2" t="s">
        <v>46</v>
      </c>
      <c r="AB143" s="2" t="s">
        <v>46</v>
      </c>
      <c r="AC143" s="2" t="s">
        <v>46</v>
      </c>
      <c r="AD143" s="2" t="s">
        <v>46</v>
      </c>
      <c r="AE143" s="2" t="s">
        <v>46</v>
      </c>
      <c r="AF143" s="2" t="s">
        <v>46</v>
      </c>
      <c r="AG143" s="5" t="str">
        <f aca="false">HYPERLINK("https://mncourtfraud.com/file/27-CR-23-17957.pdf.ots__time-stamp.json","27-CR-23-17957.pdf.ots__time-stamp.json")</f>
        <v>27-CR-23-17957.pdf.ots__time-stamp.json</v>
      </c>
      <c r="AH143" s="2" t="s">
        <v>1151</v>
      </c>
      <c r="AI143" s="2" t="s">
        <v>118</v>
      </c>
      <c r="AJ143" s="2" t="s">
        <v>119</v>
      </c>
      <c r="AK143" s="2" t="n">
        <v>1000000</v>
      </c>
      <c r="AL143" s="3" t="s">
        <v>1148</v>
      </c>
      <c r="AM143" s="2" t="s">
        <v>46</v>
      </c>
      <c r="AN143" s="3" t="s">
        <v>60</v>
      </c>
      <c r="AO143" s="2" t="s">
        <v>46</v>
      </c>
      <c r="AP143" s="2" t="s">
        <v>46</v>
      </c>
      <c r="AQ143" s="2" t="s">
        <v>46</v>
      </c>
      <c r="AR143" s="2" t="s">
        <v>46</v>
      </c>
      <c r="AS143" s="2" t="s">
        <v>46</v>
      </c>
      <c r="AT143" s="2" t="s">
        <v>46</v>
      </c>
    </row>
    <row r="144" customFormat="false" ht="18.7" hidden="false" customHeight="true" outlineLevel="0" collapsed="false">
      <c r="A144" s="5" t="str">
        <f aca="false">HYPERLINK("https://mncourtfraud.com/file/27-CR-23-19296.pdf","27-CR-23-19296.pdf")</f>
        <v>27-CR-23-19296.pdf</v>
      </c>
      <c r="B144" s="2" t="s">
        <v>46</v>
      </c>
      <c r="C144" s="2" t="n">
        <v>171474</v>
      </c>
      <c r="D144" s="2" t="s">
        <v>1152</v>
      </c>
      <c r="E144" s="2" t="s">
        <v>1153</v>
      </c>
      <c r="F144" s="3" t="s">
        <v>1154</v>
      </c>
      <c r="G144" s="5" t="str">
        <f aca="false">HYPERLINK("https://mncourtfraud.com/file/27-CR-23-19296.pdf.ots","27-CR-23-19296.pdf.ots")</f>
        <v>27-CR-23-19296.pdf.ots</v>
      </c>
      <c r="H144" s="3" t="s">
        <v>1155</v>
      </c>
      <c r="I144" s="5" t="str">
        <f aca="false">HYPERLINK("https://mncourtfraud.com/file/27-CR-23-19296.pdf.ots.upgraded","27-CR-23-19296.pdf.ots.upgraded")</f>
        <v>27-CR-23-19296.pdf.ots.upgraded</v>
      </c>
      <c r="J144" s="3" t="s">
        <v>1156</v>
      </c>
      <c r="K144" s="2" t="s">
        <v>52</v>
      </c>
      <c r="L144" s="3" t="s">
        <v>1154</v>
      </c>
      <c r="M144" s="2" t="s">
        <v>46</v>
      </c>
      <c r="N144" s="2" t="n">
        <v>924451</v>
      </c>
      <c r="O144" s="3" t="s">
        <v>69</v>
      </c>
      <c r="P144" s="2" t="s">
        <v>70</v>
      </c>
      <c r="Q144" s="2" t="s">
        <v>71</v>
      </c>
      <c r="R144" s="2" t="s">
        <v>72</v>
      </c>
      <c r="S144" s="5" t="str">
        <f aca="false">HYPERLINK("https://mncourtfraud.com/file/27-CR-23-19296.pdf__time-stamp.json","27-CR-23-19296.pdf__time-stamp.json")</f>
        <v>27-CR-23-19296.pdf__time-stamp.json</v>
      </c>
      <c r="T144" s="2" t="s">
        <v>1157</v>
      </c>
      <c r="U144" s="2" t="s">
        <v>231</v>
      </c>
      <c r="V144" s="2" t="s">
        <v>232</v>
      </c>
      <c r="W144" s="2" t="n">
        <v>1000000</v>
      </c>
      <c r="X144" s="3" t="s">
        <v>1154</v>
      </c>
      <c r="Y144" s="2" t="s">
        <v>46</v>
      </c>
      <c r="Z144" s="2" t="s">
        <v>60</v>
      </c>
      <c r="AA144" s="2" t="s">
        <v>46</v>
      </c>
      <c r="AB144" s="2" t="s">
        <v>46</v>
      </c>
      <c r="AC144" s="2" t="s">
        <v>46</v>
      </c>
      <c r="AD144" s="2" t="s">
        <v>46</v>
      </c>
      <c r="AE144" s="2" t="s">
        <v>46</v>
      </c>
      <c r="AF144" s="2" t="s">
        <v>46</v>
      </c>
      <c r="AG144" s="5" t="str">
        <f aca="false">HYPERLINK("https://mncourtfraud.com/file/27-CR-23-19296.pdf.ots__time-stamp.json","27-CR-23-19296.pdf.ots__time-stamp.json")</f>
        <v>27-CR-23-19296.pdf.ots__time-stamp.json</v>
      </c>
      <c r="AH144" s="2" t="s">
        <v>1158</v>
      </c>
      <c r="AI144" s="2" t="s">
        <v>115</v>
      </c>
      <c r="AJ144" s="2" t="s">
        <v>116</v>
      </c>
      <c r="AK144" s="2" t="n">
        <v>1000000</v>
      </c>
      <c r="AL144" s="3" t="s">
        <v>1155</v>
      </c>
      <c r="AM144" s="2" t="s">
        <v>46</v>
      </c>
      <c r="AN144" s="3" t="s">
        <v>60</v>
      </c>
      <c r="AO144" s="2" t="s">
        <v>46</v>
      </c>
      <c r="AP144" s="2" t="s">
        <v>46</v>
      </c>
      <c r="AQ144" s="2" t="s">
        <v>46</v>
      </c>
      <c r="AR144" s="2" t="s">
        <v>46</v>
      </c>
      <c r="AS144" s="2" t="s">
        <v>46</v>
      </c>
      <c r="AT144" s="2" t="s">
        <v>46</v>
      </c>
    </row>
    <row r="145" customFormat="false" ht="18.7" hidden="false" customHeight="true" outlineLevel="0" collapsed="false">
      <c r="A145" s="5" t="str">
        <f aca="false">HYPERLINK("https://mncourtfraud.com/file/27-CR-23-20986.pdf","27-CR-23-20986.pdf")</f>
        <v>27-CR-23-20986.pdf</v>
      </c>
      <c r="B145" s="2" t="s">
        <v>46</v>
      </c>
      <c r="C145" s="2" t="n">
        <v>192385</v>
      </c>
      <c r="D145" s="2" t="s">
        <v>1159</v>
      </c>
      <c r="E145" s="2" t="s">
        <v>1160</v>
      </c>
      <c r="F145" s="3" t="s">
        <v>1161</v>
      </c>
      <c r="G145" s="5" t="str">
        <f aca="false">HYPERLINK("https://mncourtfraud.com/file/27-CR-23-20986.pdf.ots","27-CR-23-20986.pdf.ots")</f>
        <v>27-CR-23-20986.pdf.ots</v>
      </c>
      <c r="H145" s="3" t="s">
        <v>1162</v>
      </c>
      <c r="I145" s="5" t="str">
        <f aca="false">HYPERLINK("https://mncourtfraud.com/file/27-CR-23-20986.pdf.ots.upgraded","27-CR-23-20986.pdf.ots.upgraded")</f>
        <v>27-CR-23-20986.pdf.ots.upgraded</v>
      </c>
      <c r="J145" s="3" t="s">
        <v>1163</v>
      </c>
      <c r="K145" s="2" t="s">
        <v>52</v>
      </c>
      <c r="L145" s="3" t="s">
        <v>1161</v>
      </c>
      <c r="M145" s="2" t="s">
        <v>46</v>
      </c>
      <c r="N145" s="2" t="n">
        <v>924283</v>
      </c>
      <c r="O145" s="3" t="s">
        <v>53</v>
      </c>
      <c r="P145" s="2" t="s">
        <v>54</v>
      </c>
      <c r="Q145" s="2" t="s">
        <v>55</v>
      </c>
      <c r="R145" s="2" t="s">
        <v>56</v>
      </c>
      <c r="S145" s="5" t="str">
        <f aca="false">HYPERLINK("https://mncourtfraud.com/file/27-CR-23-20986.pdf__time-stamp.json","27-CR-23-20986.pdf__time-stamp.json")</f>
        <v>27-CR-23-20986.pdf__time-stamp.json</v>
      </c>
      <c r="T145" s="2" t="s">
        <v>1164</v>
      </c>
      <c r="U145" s="2" t="s">
        <v>62</v>
      </c>
      <c r="V145" s="2" t="s">
        <v>63</v>
      </c>
      <c r="W145" s="2" t="n">
        <v>1000000</v>
      </c>
      <c r="X145" s="3" t="s">
        <v>1161</v>
      </c>
      <c r="Y145" s="2" t="s">
        <v>46</v>
      </c>
      <c r="Z145" s="2" t="s">
        <v>60</v>
      </c>
      <c r="AA145" s="2" t="s">
        <v>46</v>
      </c>
      <c r="AB145" s="2" t="s">
        <v>46</v>
      </c>
      <c r="AC145" s="2" t="s">
        <v>46</v>
      </c>
      <c r="AD145" s="2" t="s">
        <v>46</v>
      </c>
      <c r="AE145" s="2" t="s">
        <v>46</v>
      </c>
      <c r="AF145" s="2" t="s">
        <v>46</v>
      </c>
      <c r="AG145" s="5" t="str">
        <f aca="false">HYPERLINK("https://mncourtfraud.com/file/27-CR-23-20986.pdf.ots__time-stamp.json","27-CR-23-20986.pdf.ots__time-stamp.json")</f>
        <v>27-CR-23-20986.pdf.ots__time-stamp.json</v>
      </c>
      <c r="AH145" s="2" t="s">
        <v>1165</v>
      </c>
      <c r="AI145" s="2" t="s">
        <v>107</v>
      </c>
      <c r="AJ145" s="2" t="s">
        <v>108</v>
      </c>
      <c r="AK145" s="2" t="n">
        <v>1000000</v>
      </c>
      <c r="AL145" s="3" t="s">
        <v>1162</v>
      </c>
      <c r="AM145" s="2" t="s">
        <v>46</v>
      </c>
      <c r="AN145" s="3" t="s">
        <v>60</v>
      </c>
      <c r="AO145" s="2" t="s">
        <v>46</v>
      </c>
      <c r="AP145" s="2" t="s">
        <v>46</v>
      </c>
      <c r="AQ145" s="2" t="s">
        <v>46</v>
      </c>
      <c r="AR145" s="2" t="s">
        <v>46</v>
      </c>
      <c r="AS145" s="2" t="s">
        <v>46</v>
      </c>
      <c r="AT145" s="2" t="s">
        <v>46</v>
      </c>
    </row>
    <row r="146" customFormat="false" ht="18.7" hidden="false" customHeight="true" outlineLevel="0" collapsed="false">
      <c r="A146" s="5" t="str">
        <f aca="false">HYPERLINK("https://mncourtfraud.com/file/27-CR-23-21329.pdf","27-CR-23-21329.pdf")</f>
        <v>27-CR-23-21329.pdf</v>
      </c>
      <c r="B146" s="2" t="s">
        <v>46</v>
      </c>
      <c r="C146" s="2" t="n">
        <v>181670</v>
      </c>
      <c r="D146" s="2" t="s">
        <v>1166</v>
      </c>
      <c r="E146" s="2" t="s">
        <v>1167</v>
      </c>
      <c r="F146" s="3" t="s">
        <v>1168</v>
      </c>
      <c r="G146" s="5" t="str">
        <f aca="false">HYPERLINK("https://mncourtfraud.com/file/27-CR-23-21329.pdf.ots","27-CR-23-21329.pdf.ots")</f>
        <v>27-CR-23-21329.pdf.ots</v>
      </c>
      <c r="H146" s="3" t="s">
        <v>1169</v>
      </c>
      <c r="I146" s="5" t="str">
        <f aca="false">HYPERLINK("https://mncourtfraud.com/file/27-CR-23-21329.pdf.ots.upgraded","27-CR-23-21329.pdf.ots.upgraded")</f>
        <v>27-CR-23-21329.pdf.ots.upgraded</v>
      </c>
      <c r="J146" s="3" t="s">
        <v>1170</v>
      </c>
      <c r="K146" s="2" t="s">
        <v>52</v>
      </c>
      <c r="L146" s="3" t="s">
        <v>1168</v>
      </c>
      <c r="M146" s="2" t="s">
        <v>46</v>
      </c>
      <c r="N146" s="2" t="n">
        <v>924451</v>
      </c>
      <c r="O146" s="3" t="s">
        <v>69</v>
      </c>
      <c r="P146" s="2" t="s">
        <v>70</v>
      </c>
      <c r="Q146" s="2" t="s">
        <v>71</v>
      </c>
      <c r="R146" s="2" t="s">
        <v>72</v>
      </c>
      <c r="S146" s="5" t="str">
        <f aca="false">HYPERLINK("https://mncourtfraud.com/file/27-CR-23-21329.pdf__time-stamp.json","27-CR-23-21329.pdf__time-stamp.json")</f>
        <v>27-CR-23-21329.pdf__time-stamp.json</v>
      </c>
      <c r="T146" s="2" t="s">
        <v>1171</v>
      </c>
      <c r="U146" s="2" t="s">
        <v>231</v>
      </c>
      <c r="V146" s="2" t="s">
        <v>232</v>
      </c>
      <c r="W146" s="2" t="n">
        <v>1000000</v>
      </c>
      <c r="X146" s="3" t="s">
        <v>1168</v>
      </c>
      <c r="Y146" s="2" t="s">
        <v>46</v>
      </c>
      <c r="Z146" s="2" t="s">
        <v>60</v>
      </c>
      <c r="AA146" s="2" t="s">
        <v>46</v>
      </c>
      <c r="AB146" s="2" t="s">
        <v>46</v>
      </c>
      <c r="AC146" s="2" t="s">
        <v>46</v>
      </c>
      <c r="AD146" s="2" t="s">
        <v>46</v>
      </c>
      <c r="AE146" s="2" t="s">
        <v>46</v>
      </c>
      <c r="AF146" s="2" t="s">
        <v>46</v>
      </c>
      <c r="AG146" s="5" t="str">
        <f aca="false">HYPERLINK("https://mncourtfraud.com/file/27-CR-23-21329.pdf.ots__time-stamp.json","27-CR-23-21329.pdf.ots__time-stamp.json")</f>
        <v>27-CR-23-21329.pdf.ots__time-stamp.json</v>
      </c>
      <c r="AH146" s="2" t="s">
        <v>1172</v>
      </c>
      <c r="AI146" s="2" t="s">
        <v>92</v>
      </c>
      <c r="AJ146" s="2" t="s">
        <v>93</v>
      </c>
      <c r="AK146" s="2" t="n">
        <v>1000000</v>
      </c>
      <c r="AL146" s="3" t="s">
        <v>1169</v>
      </c>
      <c r="AM146" s="2" t="s">
        <v>46</v>
      </c>
      <c r="AN146" s="3" t="s">
        <v>60</v>
      </c>
      <c r="AO146" s="2" t="s">
        <v>46</v>
      </c>
      <c r="AP146" s="2" t="s">
        <v>46</v>
      </c>
      <c r="AQ146" s="2" t="s">
        <v>46</v>
      </c>
      <c r="AR146" s="2" t="s">
        <v>46</v>
      </c>
      <c r="AS146" s="2" t="s">
        <v>46</v>
      </c>
      <c r="AT146" s="2" t="s">
        <v>46</v>
      </c>
    </row>
    <row r="147" customFormat="false" ht="18.7" hidden="false" customHeight="true" outlineLevel="0" collapsed="false">
      <c r="A147" s="5" t="str">
        <f aca="false">HYPERLINK("https://mncourtfraud.com/file/27-CR-23-21530.pdf","27-CR-23-21530.pdf")</f>
        <v>27-CR-23-21530.pdf</v>
      </c>
      <c r="B147" s="2" t="s">
        <v>46</v>
      </c>
      <c r="C147" s="2" t="n">
        <v>180725</v>
      </c>
      <c r="D147" s="2" t="s">
        <v>1173</v>
      </c>
      <c r="E147" s="2" t="s">
        <v>1174</v>
      </c>
      <c r="F147" s="3" t="s">
        <v>1175</v>
      </c>
      <c r="G147" s="5" t="str">
        <f aca="false">HYPERLINK("https://mncourtfraud.com/file/27-CR-23-21530.pdf.ots","27-CR-23-21530.pdf.ots")</f>
        <v>27-CR-23-21530.pdf.ots</v>
      </c>
      <c r="H147" s="3" t="s">
        <v>1176</v>
      </c>
      <c r="I147" s="5" t="str">
        <f aca="false">HYPERLINK("https://mncourtfraud.com/file/27-CR-23-21530.pdf.ots.upgraded","27-CR-23-21530.pdf.ots.upgraded")</f>
        <v>27-CR-23-21530.pdf.ots.upgraded</v>
      </c>
      <c r="J147" s="3" t="s">
        <v>1177</v>
      </c>
      <c r="K147" s="2" t="s">
        <v>52</v>
      </c>
      <c r="L147" s="3" t="s">
        <v>1175</v>
      </c>
      <c r="M147" s="2" t="s">
        <v>46</v>
      </c>
      <c r="N147" s="2" t="n">
        <v>924451</v>
      </c>
      <c r="O147" s="3" t="s">
        <v>69</v>
      </c>
      <c r="P147" s="2" t="s">
        <v>70</v>
      </c>
      <c r="Q147" s="2" t="s">
        <v>71</v>
      </c>
      <c r="R147" s="2" t="s">
        <v>72</v>
      </c>
      <c r="S147" s="5" t="str">
        <f aca="false">HYPERLINK("https://mncourtfraud.com/file/27-CR-23-21530.pdf__time-stamp.json","27-CR-23-21530.pdf__time-stamp.json")</f>
        <v>27-CR-23-21530.pdf__time-stamp.json</v>
      </c>
      <c r="T147" s="2" t="s">
        <v>1178</v>
      </c>
      <c r="U147" s="2" t="s">
        <v>92</v>
      </c>
      <c r="V147" s="2" t="s">
        <v>93</v>
      </c>
      <c r="W147" s="2" t="n">
        <v>1000000</v>
      </c>
      <c r="X147" s="3" t="s">
        <v>1175</v>
      </c>
      <c r="Y147" s="2" t="s">
        <v>46</v>
      </c>
      <c r="Z147" s="2" t="s">
        <v>60</v>
      </c>
      <c r="AA147" s="2" t="s">
        <v>46</v>
      </c>
      <c r="AB147" s="2" t="s">
        <v>46</v>
      </c>
      <c r="AC147" s="2" t="s">
        <v>46</v>
      </c>
      <c r="AD147" s="2" t="s">
        <v>46</v>
      </c>
      <c r="AE147" s="2" t="s">
        <v>46</v>
      </c>
      <c r="AF147" s="2" t="s">
        <v>46</v>
      </c>
      <c r="AG147" s="5" t="str">
        <f aca="false">HYPERLINK("https://mncourtfraud.com/file/27-CR-23-21530.pdf.ots__time-stamp.json","27-CR-23-21530.pdf.ots__time-stamp.json")</f>
        <v>27-CR-23-21530.pdf.ots__time-stamp.json</v>
      </c>
      <c r="AH147" s="2" t="s">
        <v>1179</v>
      </c>
      <c r="AI147" s="2" t="s">
        <v>400</v>
      </c>
      <c r="AJ147" s="2" t="s">
        <v>401</v>
      </c>
      <c r="AK147" s="2" t="n">
        <v>1000000</v>
      </c>
      <c r="AL147" s="3" t="s">
        <v>1176</v>
      </c>
      <c r="AM147" s="2" t="s">
        <v>46</v>
      </c>
      <c r="AN147" s="3" t="s">
        <v>60</v>
      </c>
      <c r="AO147" s="2" t="s">
        <v>46</v>
      </c>
      <c r="AP147" s="2" t="s">
        <v>46</v>
      </c>
      <c r="AQ147" s="2" t="s">
        <v>46</v>
      </c>
      <c r="AR147" s="2" t="s">
        <v>46</v>
      </c>
      <c r="AS147" s="2" t="s">
        <v>46</v>
      </c>
      <c r="AT147" s="2" t="s">
        <v>46</v>
      </c>
    </row>
    <row r="148" customFormat="false" ht="18.7" hidden="false" customHeight="true" outlineLevel="0" collapsed="false">
      <c r="A148" s="5" t="str">
        <f aca="false">HYPERLINK("https://mncourtfraud.com/file/27-CR-23-21752.pdf","27-CR-23-21752.pdf")</f>
        <v>27-CR-23-21752.pdf</v>
      </c>
      <c r="B148" s="2" t="s">
        <v>46</v>
      </c>
      <c r="C148" s="2" t="n">
        <v>187864</v>
      </c>
      <c r="D148" s="2" t="s">
        <v>1180</v>
      </c>
      <c r="E148" s="2" t="s">
        <v>1181</v>
      </c>
      <c r="F148" s="3" t="s">
        <v>1182</v>
      </c>
      <c r="G148" s="5" t="str">
        <f aca="false">HYPERLINK("https://mncourtfraud.com/file/27-CR-23-21752.pdf.ots","27-CR-23-21752.pdf.ots")</f>
        <v>27-CR-23-21752.pdf.ots</v>
      </c>
      <c r="H148" s="3" t="s">
        <v>1183</v>
      </c>
      <c r="I148" s="5" t="str">
        <f aca="false">HYPERLINK("https://mncourtfraud.com/file/27-CR-23-21752.pdf.ots.upgraded","27-CR-23-21752.pdf.ots.upgraded")</f>
        <v>27-CR-23-21752.pdf.ots.upgraded</v>
      </c>
      <c r="J148" s="3" t="s">
        <v>1184</v>
      </c>
      <c r="K148" s="2" t="s">
        <v>52</v>
      </c>
      <c r="L148" s="3" t="s">
        <v>1182</v>
      </c>
      <c r="M148" s="2" t="s">
        <v>46</v>
      </c>
      <c r="N148" s="2" t="n">
        <v>924543</v>
      </c>
      <c r="O148" s="3" t="s">
        <v>125</v>
      </c>
      <c r="P148" s="2" t="s">
        <v>126</v>
      </c>
      <c r="Q148" s="2" t="s">
        <v>127</v>
      </c>
      <c r="R148" s="2" t="s">
        <v>128</v>
      </c>
      <c r="S148" s="5" t="str">
        <f aca="false">HYPERLINK("https://mncourtfraud.com/file/27-CR-23-21752.pdf__time-stamp.json","27-CR-23-21752.pdf__time-stamp.json")</f>
        <v>27-CR-23-21752.pdf__time-stamp.json</v>
      </c>
      <c r="T148" s="2" t="s">
        <v>1185</v>
      </c>
      <c r="U148" s="2" t="s">
        <v>182</v>
      </c>
      <c r="V148" s="2" t="s">
        <v>183</v>
      </c>
      <c r="W148" s="2" t="n">
        <v>1000000</v>
      </c>
      <c r="X148" s="3" t="s">
        <v>1182</v>
      </c>
      <c r="Y148" s="2" t="s">
        <v>46</v>
      </c>
      <c r="Z148" s="2" t="s">
        <v>60</v>
      </c>
      <c r="AA148" s="2" t="s">
        <v>46</v>
      </c>
      <c r="AB148" s="2" t="s">
        <v>46</v>
      </c>
      <c r="AC148" s="2" t="s">
        <v>46</v>
      </c>
      <c r="AD148" s="2" t="s">
        <v>46</v>
      </c>
      <c r="AE148" s="2" t="s">
        <v>46</v>
      </c>
      <c r="AF148" s="2" t="s">
        <v>46</v>
      </c>
      <c r="AG148" s="5" t="str">
        <f aca="false">HYPERLINK("https://mncourtfraud.com/file/27-CR-23-21752.pdf.ots__time-stamp.json","27-CR-23-21752.pdf.ots__time-stamp.json")</f>
        <v>27-CR-23-21752.pdf.ots__time-stamp.json</v>
      </c>
      <c r="AH148" s="2" t="s">
        <v>1186</v>
      </c>
      <c r="AI148" s="2" t="s">
        <v>231</v>
      </c>
      <c r="AJ148" s="2" t="s">
        <v>232</v>
      </c>
      <c r="AK148" s="2" t="n">
        <v>1000000</v>
      </c>
      <c r="AL148" s="3" t="s">
        <v>1183</v>
      </c>
      <c r="AM148" s="2" t="s">
        <v>46</v>
      </c>
      <c r="AN148" s="3" t="s">
        <v>60</v>
      </c>
      <c r="AO148" s="2" t="s">
        <v>46</v>
      </c>
      <c r="AP148" s="2" t="s">
        <v>46</v>
      </c>
      <c r="AQ148" s="2" t="s">
        <v>46</v>
      </c>
      <c r="AR148" s="2" t="s">
        <v>46</v>
      </c>
      <c r="AS148" s="2" t="s">
        <v>46</v>
      </c>
      <c r="AT148" s="2" t="s">
        <v>46</v>
      </c>
    </row>
    <row r="149" customFormat="false" ht="18.7" hidden="false" customHeight="true" outlineLevel="0" collapsed="false">
      <c r="A149" s="5" t="str">
        <f aca="false">HYPERLINK("https://mncourtfraud.com/file/27-CR-23-22339.pdf","27-CR-23-22339.pdf")</f>
        <v>27-CR-23-22339.pdf</v>
      </c>
      <c r="B149" s="2" t="s">
        <v>46</v>
      </c>
      <c r="C149" s="2" t="n">
        <v>203841</v>
      </c>
      <c r="D149" s="2" t="s">
        <v>1187</v>
      </c>
      <c r="E149" s="2" t="s">
        <v>1188</v>
      </c>
      <c r="F149" s="3" t="s">
        <v>1189</v>
      </c>
      <c r="G149" s="5" t="str">
        <f aca="false">HYPERLINK("https://mncourtfraud.com/file/27-CR-23-22339.pdf.ots","27-CR-23-22339.pdf.ots")</f>
        <v>27-CR-23-22339.pdf.ots</v>
      </c>
      <c r="H149" s="3" t="s">
        <v>1190</v>
      </c>
      <c r="I149" s="5" t="str">
        <f aca="false">HYPERLINK("https://mncourtfraud.com/file/27-CR-23-22339.pdf.ots.upgraded","27-CR-23-22339.pdf.ots.upgraded")</f>
        <v>27-CR-23-22339.pdf.ots.upgraded</v>
      </c>
      <c r="J149" s="3" t="s">
        <v>1191</v>
      </c>
      <c r="K149" s="2" t="s">
        <v>52</v>
      </c>
      <c r="L149" s="3" t="s">
        <v>1189</v>
      </c>
      <c r="M149" s="2" t="s">
        <v>46</v>
      </c>
      <c r="N149" s="2" t="n">
        <v>924283</v>
      </c>
      <c r="O149" s="3" t="s">
        <v>53</v>
      </c>
      <c r="P149" s="2" t="s">
        <v>54</v>
      </c>
      <c r="Q149" s="2" t="s">
        <v>55</v>
      </c>
      <c r="R149" s="2" t="s">
        <v>56</v>
      </c>
      <c r="S149" s="5" t="str">
        <f aca="false">HYPERLINK("https://mncourtfraud.com/file/27-CR-23-22339.pdf__time-stamp.json","27-CR-23-22339.pdf__time-stamp.json")</f>
        <v>27-CR-23-22339.pdf__time-stamp.json</v>
      </c>
      <c r="T149" s="2" t="s">
        <v>1192</v>
      </c>
      <c r="U149" s="2" t="s">
        <v>107</v>
      </c>
      <c r="V149" s="2" t="s">
        <v>108</v>
      </c>
      <c r="W149" s="2" t="n">
        <v>1000000</v>
      </c>
      <c r="X149" s="3" t="s">
        <v>1189</v>
      </c>
      <c r="Y149" s="2" t="s">
        <v>46</v>
      </c>
      <c r="Z149" s="2" t="s">
        <v>60</v>
      </c>
      <c r="AA149" s="2" t="s">
        <v>46</v>
      </c>
      <c r="AB149" s="2" t="s">
        <v>46</v>
      </c>
      <c r="AC149" s="2" t="s">
        <v>46</v>
      </c>
      <c r="AD149" s="2" t="s">
        <v>46</v>
      </c>
      <c r="AE149" s="2" t="s">
        <v>46</v>
      </c>
      <c r="AF149" s="2" t="s">
        <v>46</v>
      </c>
      <c r="AG149" s="5" t="str">
        <f aca="false">HYPERLINK("https://mncourtfraud.com/file/27-CR-23-22339.pdf.ots__time-stamp.json","27-CR-23-22339.pdf.ots__time-stamp.json")</f>
        <v>27-CR-23-22339.pdf.ots__time-stamp.json</v>
      </c>
      <c r="AH149" s="2" t="s">
        <v>1193</v>
      </c>
      <c r="AI149" s="2" t="s">
        <v>517</v>
      </c>
      <c r="AJ149" s="2" t="s">
        <v>518</v>
      </c>
      <c r="AK149" s="2" t="n">
        <v>1000000</v>
      </c>
      <c r="AL149" s="3" t="s">
        <v>1190</v>
      </c>
      <c r="AM149" s="2" t="s">
        <v>46</v>
      </c>
      <c r="AN149" s="3" t="s">
        <v>60</v>
      </c>
      <c r="AO149" s="2" t="s">
        <v>46</v>
      </c>
      <c r="AP149" s="2" t="s">
        <v>46</v>
      </c>
      <c r="AQ149" s="2" t="s">
        <v>46</v>
      </c>
      <c r="AR149" s="2" t="s">
        <v>46</v>
      </c>
      <c r="AS149" s="2" t="s">
        <v>46</v>
      </c>
      <c r="AT149" s="2" t="s">
        <v>46</v>
      </c>
    </row>
    <row r="150" customFormat="false" ht="18.7" hidden="false" customHeight="true" outlineLevel="0" collapsed="false">
      <c r="A150" s="5" t="str">
        <f aca="false">HYPERLINK("https://mncourtfraud.com/file/27-CR-23-24785.pdf","27-CR-23-24785.pdf")</f>
        <v>27-CR-23-24785.pdf</v>
      </c>
      <c r="B150" s="2" t="s">
        <v>46</v>
      </c>
      <c r="C150" s="2" t="n">
        <v>195272</v>
      </c>
      <c r="D150" s="2" t="s">
        <v>1194</v>
      </c>
      <c r="E150" s="2" t="s">
        <v>1195</v>
      </c>
      <c r="F150" s="3" t="s">
        <v>1196</v>
      </c>
      <c r="G150" s="5" t="str">
        <f aca="false">HYPERLINK("https://mncourtfraud.com/file/27-CR-23-24785.pdf.ots","27-CR-23-24785.pdf.ots")</f>
        <v>27-CR-23-24785.pdf.ots</v>
      </c>
      <c r="H150" s="3" t="s">
        <v>1197</v>
      </c>
      <c r="I150" s="5" t="str">
        <f aca="false">HYPERLINK("https://mncourtfraud.com/file/27-CR-23-24785.pdf.ots.upgraded","27-CR-23-24785.pdf.ots.upgraded")</f>
        <v>27-CR-23-24785.pdf.ots.upgraded</v>
      </c>
      <c r="J150" s="3" t="s">
        <v>1198</v>
      </c>
      <c r="K150" s="2" t="s">
        <v>52</v>
      </c>
      <c r="L150" s="3" t="s">
        <v>1196</v>
      </c>
      <c r="M150" s="2" t="s">
        <v>46</v>
      </c>
      <c r="N150" s="2" t="n">
        <v>924365</v>
      </c>
      <c r="O150" s="3" t="s">
        <v>375</v>
      </c>
      <c r="P150" s="2" t="s">
        <v>376</v>
      </c>
      <c r="Q150" s="2" t="s">
        <v>377</v>
      </c>
      <c r="R150" s="2" t="s">
        <v>378</v>
      </c>
      <c r="S150" s="5" t="str">
        <f aca="false">HYPERLINK("https://mncourtfraud.com/file/27-CR-23-24785.pdf__time-stamp.json","27-CR-23-24785.pdf__time-stamp.json")</f>
        <v>27-CR-23-24785.pdf__time-stamp.json</v>
      </c>
      <c r="T150" s="2" t="s">
        <v>1199</v>
      </c>
      <c r="U150" s="2" t="s">
        <v>107</v>
      </c>
      <c r="V150" s="2" t="s">
        <v>108</v>
      </c>
      <c r="W150" s="2" t="n">
        <v>1000000</v>
      </c>
      <c r="X150" s="3" t="s">
        <v>1196</v>
      </c>
      <c r="Y150" s="2" t="s">
        <v>46</v>
      </c>
      <c r="Z150" s="2" t="s">
        <v>60</v>
      </c>
      <c r="AA150" s="2" t="s">
        <v>46</v>
      </c>
      <c r="AB150" s="2" t="s">
        <v>46</v>
      </c>
      <c r="AC150" s="2" t="s">
        <v>46</v>
      </c>
      <c r="AD150" s="2" t="s">
        <v>46</v>
      </c>
      <c r="AE150" s="2" t="s">
        <v>46</v>
      </c>
      <c r="AF150" s="2" t="s">
        <v>46</v>
      </c>
      <c r="AG150" s="5" t="str">
        <f aca="false">HYPERLINK("https://mncourtfraud.com/file/27-CR-23-24785.pdf.ots__time-stamp.json","27-CR-23-24785.pdf.ots__time-stamp.json")</f>
        <v>27-CR-23-24785.pdf.ots__time-stamp.json</v>
      </c>
      <c r="AH150" s="2" t="s">
        <v>1200</v>
      </c>
      <c r="AI150" s="2" t="s">
        <v>282</v>
      </c>
      <c r="AJ150" s="2" t="s">
        <v>283</v>
      </c>
      <c r="AK150" s="2" t="n">
        <v>1000000</v>
      </c>
      <c r="AL150" s="3" t="s">
        <v>1197</v>
      </c>
      <c r="AM150" s="2" t="s">
        <v>46</v>
      </c>
      <c r="AN150" s="3" t="s">
        <v>60</v>
      </c>
      <c r="AO150" s="2" t="s">
        <v>46</v>
      </c>
      <c r="AP150" s="2" t="s">
        <v>46</v>
      </c>
      <c r="AQ150" s="2" t="s">
        <v>46</v>
      </c>
      <c r="AR150" s="2" t="s">
        <v>46</v>
      </c>
      <c r="AS150" s="2" t="s">
        <v>46</v>
      </c>
      <c r="AT150" s="2" t="s">
        <v>46</v>
      </c>
    </row>
    <row r="151" customFormat="false" ht="18.7" hidden="false" customHeight="true" outlineLevel="0" collapsed="false">
      <c r="A151" s="5" t="str">
        <f aca="false">HYPERLINK("https://mncourtfraud.com/file/27-CR-23-25535.pdf","27-CR-23-25535.pdf")</f>
        <v>27-CR-23-25535.pdf</v>
      </c>
      <c r="B151" s="2" t="s">
        <v>46</v>
      </c>
      <c r="C151" s="2" t="n">
        <v>189906</v>
      </c>
      <c r="D151" s="2" t="s">
        <v>1201</v>
      </c>
      <c r="E151" s="2" t="s">
        <v>1202</v>
      </c>
      <c r="F151" s="3" t="s">
        <v>1203</v>
      </c>
      <c r="G151" s="5" t="str">
        <f aca="false">HYPERLINK("https://mncourtfraud.com/file/27-CR-23-25535.pdf.ots","27-CR-23-25535.pdf.ots")</f>
        <v>27-CR-23-25535.pdf.ots</v>
      </c>
      <c r="H151" s="3" t="s">
        <v>1204</v>
      </c>
      <c r="I151" s="5" t="str">
        <f aca="false">HYPERLINK("https://mncourtfraud.com/file/27-CR-23-25535.pdf.ots.upgraded","27-CR-23-25535.pdf.ots.upgraded")</f>
        <v>27-CR-23-25535.pdf.ots.upgraded</v>
      </c>
      <c r="J151" s="3" t="s">
        <v>1205</v>
      </c>
      <c r="K151" s="2" t="s">
        <v>52</v>
      </c>
      <c r="L151" s="3" t="s">
        <v>1203</v>
      </c>
      <c r="M151" s="2" t="s">
        <v>46</v>
      </c>
      <c r="N151" s="2" t="n">
        <v>924365</v>
      </c>
      <c r="O151" s="3" t="s">
        <v>375</v>
      </c>
      <c r="P151" s="2" t="s">
        <v>376</v>
      </c>
      <c r="Q151" s="2" t="s">
        <v>377</v>
      </c>
      <c r="R151" s="2" t="s">
        <v>378</v>
      </c>
      <c r="S151" s="5" t="str">
        <f aca="false">HYPERLINK("https://mncourtfraud.com/file/27-CR-23-25535.pdf__time-stamp.json","27-CR-23-25535.pdf__time-stamp.json")</f>
        <v>27-CR-23-25535.pdf__time-stamp.json</v>
      </c>
      <c r="T151" s="2" t="s">
        <v>1206</v>
      </c>
      <c r="U151" s="2" t="s">
        <v>282</v>
      </c>
      <c r="V151" s="2" t="s">
        <v>283</v>
      </c>
      <c r="W151" s="2" t="n">
        <v>1000000</v>
      </c>
      <c r="X151" s="3" t="s">
        <v>1203</v>
      </c>
      <c r="Y151" s="2" t="s">
        <v>46</v>
      </c>
      <c r="Z151" s="2" t="s">
        <v>60</v>
      </c>
      <c r="AA151" s="2" t="s">
        <v>46</v>
      </c>
      <c r="AB151" s="2" t="s">
        <v>46</v>
      </c>
      <c r="AC151" s="2" t="s">
        <v>46</v>
      </c>
      <c r="AD151" s="2" t="s">
        <v>46</v>
      </c>
      <c r="AE151" s="2" t="s">
        <v>46</v>
      </c>
      <c r="AF151" s="2" t="s">
        <v>46</v>
      </c>
      <c r="AG151" s="5" t="str">
        <f aca="false">HYPERLINK("https://mncourtfraud.com/file/27-CR-23-25535.pdf.ots__time-stamp.json","27-CR-23-25535.pdf.ots__time-stamp.json")</f>
        <v>27-CR-23-25535.pdf.ots__time-stamp.json</v>
      </c>
      <c r="AH151" s="2" t="s">
        <v>1207</v>
      </c>
      <c r="AI151" s="2" t="s">
        <v>285</v>
      </c>
      <c r="AJ151" s="2" t="s">
        <v>286</v>
      </c>
      <c r="AK151" s="2" t="n">
        <v>1000000</v>
      </c>
      <c r="AL151" s="3" t="s">
        <v>1204</v>
      </c>
      <c r="AM151" s="2" t="s">
        <v>46</v>
      </c>
      <c r="AN151" s="3" t="s">
        <v>60</v>
      </c>
      <c r="AO151" s="2" t="s">
        <v>46</v>
      </c>
      <c r="AP151" s="2" t="s">
        <v>46</v>
      </c>
      <c r="AQ151" s="2" t="s">
        <v>46</v>
      </c>
      <c r="AR151" s="2" t="s">
        <v>46</v>
      </c>
      <c r="AS151" s="2" t="s">
        <v>46</v>
      </c>
      <c r="AT151" s="2" t="s">
        <v>46</v>
      </c>
    </row>
    <row r="152" customFormat="false" ht="18.7" hidden="false" customHeight="true" outlineLevel="0" collapsed="false">
      <c r="A152" s="5" t="str">
        <f aca="false">HYPERLINK("https://mncourtfraud.com/file/27-CR-23-2564.pdf","27-CR-23-2564.pdf")</f>
        <v>27-CR-23-2564.pdf</v>
      </c>
      <c r="B152" s="2" t="s">
        <v>46</v>
      </c>
      <c r="C152" s="2" t="n">
        <v>205947</v>
      </c>
      <c r="D152" s="2" t="s">
        <v>1208</v>
      </c>
      <c r="E152" s="2" t="s">
        <v>1209</v>
      </c>
      <c r="F152" s="3" t="s">
        <v>1210</v>
      </c>
      <c r="G152" s="5" t="str">
        <f aca="false">HYPERLINK("https://mncourtfraud.com/file/27-CR-23-2564.pdf.ots","27-CR-23-2564.pdf.ots")</f>
        <v>27-CR-23-2564.pdf.ots</v>
      </c>
      <c r="H152" s="3" t="s">
        <v>1211</v>
      </c>
      <c r="I152" s="5" t="str">
        <f aca="false">HYPERLINK("https://mncourtfraud.com/file/27-CR-23-2564.pdf.ots.upgraded","27-CR-23-2564.pdf.ots.upgraded")</f>
        <v>27-CR-23-2564.pdf.ots.upgraded</v>
      </c>
      <c r="J152" s="3" t="s">
        <v>1212</v>
      </c>
      <c r="K152" s="2" t="s">
        <v>52</v>
      </c>
      <c r="L152" s="3" t="s">
        <v>1210</v>
      </c>
      <c r="M152" s="2" t="s">
        <v>46</v>
      </c>
      <c r="N152" s="2" t="n">
        <v>924451</v>
      </c>
      <c r="O152" s="3" t="s">
        <v>69</v>
      </c>
      <c r="P152" s="2" t="s">
        <v>70</v>
      </c>
      <c r="Q152" s="2" t="s">
        <v>71</v>
      </c>
      <c r="R152" s="2" t="s">
        <v>72</v>
      </c>
      <c r="S152" s="5" t="str">
        <f aca="false">HYPERLINK("https://mncourtfraud.com/file/27-CR-23-2564.pdf__time-stamp.json","27-CR-23-2564.pdf__time-stamp.json")</f>
        <v>27-CR-23-2564.pdf__time-stamp.json</v>
      </c>
      <c r="T152" s="2" t="s">
        <v>1213</v>
      </c>
      <c r="U152" s="2" t="s">
        <v>118</v>
      </c>
      <c r="V152" s="2" t="s">
        <v>119</v>
      </c>
      <c r="W152" s="2" t="n">
        <v>1000000</v>
      </c>
      <c r="X152" s="3" t="s">
        <v>1210</v>
      </c>
      <c r="Y152" s="2" t="s">
        <v>46</v>
      </c>
      <c r="Z152" s="2" t="s">
        <v>60</v>
      </c>
      <c r="AA152" s="2" t="s">
        <v>46</v>
      </c>
      <c r="AB152" s="2" t="s">
        <v>46</v>
      </c>
      <c r="AC152" s="2" t="s">
        <v>46</v>
      </c>
      <c r="AD152" s="2" t="s">
        <v>46</v>
      </c>
      <c r="AE152" s="2" t="s">
        <v>46</v>
      </c>
      <c r="AF152" s="2" t="s">
        <v>46</v>
      </c>
      <c r="AG152" s="5" t="str">
        <f aca="false">HYPERLINK("https://mncourtfraud.com/file/27-CR-23-2564.pdf.ots__time-stamp.json","27-CR-23-2564.pdf.ots__time-stamp.json")</f>
        <v>27-CR-23-2564.pdf.ots__time-stamp.json</v>
      </c>
      <c r="AH152" s="2" t="s">
        <v>1214</v>
      </c>
      <c r="AI152" s="2" t="s">
        <v>77</v>
      </c>
      <c r="AJ152" s="2" t="s">
        <v>78</v>
      </c>
      <c r="AK152" s="2" t="n">
        <v>1000000</v>
      </c>
      <c r="AL152" s="3" t="s">
        <v>1211</v>
      </c>
      <c r="AM152" s="2" t="s">
        <v>46</v>
      </c>
      <c r="AN152" s="3" t="s">
        <v>60</v>
      </c>
      <c r="AO152" s="2" t="s">
        <v>46</v>
      </c>
      <c r="AP152" s="2" t="s">
        <v>46</v>
      </c>
      <c r="AQ152" s="2" t="s">
        <v>46</v>
      </c>
      <c r="AR152" s="2" t="s">
        <v>46</v>
      </c>
      <c r="AS152" s="2" t="s">
        <v>46</v>
      </c>
      <c r="AT152" s="2" t="s">
        <v>46</v>
      </c>
    </row>
    <row r="153" customFormat="false" ht="18.7" hidden="false" customHeight="true" outlineLevel="0" collapsed="false">
      <c r="A153" s="5" t="str">
        <f aca="false">HYPERLINK("https://mncourtfraud.com/file/27-CR-23-27551.pdf","27-CR-23-27551.pdf")</f>
        <v>27-CR-23-27551.pdf</v>
      </c>
      <c r="B153" s="2" t="s">
        <v>46</v>
      </c>
      <c r="C153" s="2" t="n">
        <v>186373</v>
      </c>
      <c r="D153" s="2" t="s">
        <v>1215</v>
      </c>
      <c r="E153" s="2" t="s">
        <v>1216</v>
      </c>
      <c r="F153" s="3" t="s">
        <v>1217</v>
      </c>
      <c r="G153" s="5" t="str">
        <f aca="false">HYPERLINK("https://mncourtfraud.com/file/27-CR-23-27551.pdf.ots","27-CR-23-27551.pdf.ots")</f>
        <v>27-CR-23-27551.pdf.ots</v>
      </c>
      <c r="H153" s="3" t="s">
        <v>1218</v>
      </c>
      <c r="I153" s="5" t="str">
        <f aca="false">HYPERLINK("https://mncourtfraud.com/file/27-CR-23-27551.pdf.ots.upgraded","27-CR-23-27551.pdf.ots.upgraded")</f>
        <v>27-CR-23-27551.pdf.ots.upgraded</v>
      </c>
      <c r="J153" s="3" t="s">
        <v>1219</v>
      </c>
      <c r="K153" s="2" t="s">
        <v>52</v>
      </c>
      <c r="L153" s="3" t="s">
        <v>1217</v>
      </c>
      <c r="M153" s="2" t="s">
        <v>46</v>
      </c>
      <c r="N153" s="2" t="n">
        <v>924365</v>
      </c>
      <c r="O153" s="3" t="s">
        <v>375</v>
      </c>
      <c r="P153" s="2" t="s">
        <v>376</v>
      </c>
      <c r="Q153" s="2" t="s">
        <v>377</v>
      </c>
      <c r="R153" s="2" t="s">
        <v>378</v>
      </c>
      <c r="S153" s="5" t="str">
        <f aca="false">HYPERLINK("https://mncourtfraud.com/file/27-CR-23-27551.pdf__time-stamp.json","27-CR-23-27551.pdf__time-stamp.json")</f>
        <v>27-CR-23-27551.pdf__time-stamp.json</v>
      </c>
      <c r="T153" s="2" t="s">
        <v>1220</v>
      </c>
      <c r="U153" s="2" t="s">
        <v>1080</v>
      </c>
      <c r="V153" s="2" t="s">
        <v>1081</v>
      </c>
      <c r="W153" s="2" t="n">
        <v>1000000</v>
      </c>
      <c r="X153" s="3" t="s">
        <v>1217</v>
      </c>
      <c r="Y153" s="2" t="s">
        <v>46</v>
      </c>
      <c r="Z153" s="2" t="s">
        <v>60</v>
      </c>
      <c r="AA153" s="2" t="s">
        <v>46</v>
      </c>
      <c r="AB153" s="2" t="s">
        <v>46</v>
      </c>
      <c r="AC153" s="2" t="s">
        <v>46</v>
      </c>
      <c r="AD153" s="2" t="s">
        <v>46</v>
      </c>
      <c r="AE153" s="2" t="s">
        <v>46</v>
      </c>
      <c r="AF153" s="2" t="s">
        <v>46</v>
      </c>
      <c r="AG153" s="5" t="str">
        <f aca="false">HYPERLINK("https://mncourtfraud.com/file/27-CR-23-27551.pdf.ots__time-stamp.json","27-CR-23-27551.pdf.ots__time-stamp.json")</f>
        <v>27-CR-23-27551.pdf.ots__time-stamp.json</v>
      </c>
      <c r="AH153" s="2" t="s">
        <v>1221</v>
      </c>
      <c r="AI153" s="2" t="s">
        <v>62</v>
      </c>
      <c r="AJ153" s="2" t="s">
        <v>63</v>
      </c>
      <c r="AK153" s="2" t="n">
        <v>1000000</v>
      </c>
      <c r="AL153" s="3" t="s">
        <v>1218</v>
      </c>
      <c r="AM153" s="2" t="s">
        <v>46</v>
      </c>
      <c r="AN153" s="3" t="s">
        <v>60</v>
      </c>
      <c r="AO153" s="2" t="s">
        <v>46</v>
      </c>
      <c r="AP153" s="2" t="s">
        <v>46</v>
      </c>
      <c r="AQ153" s="2" t="s">
        <v>46</v>
      </c>
      <c r="AR153" s="2" t="s">
        <v>46</v>
      </c>
      <c r="AS153" s="2" t="s">
        <v>46</v>
      </c>
      <c r="AT153" s="2" t="s">
        <v>46</v>
      </c>
    </row>
    <row r="154" customFormat="false" ht="18.7" hidden="false" customHeight="true" outlineLevel="0" collapsed="false">
      <c r="A154" s="5" t="str">
        <f aca="false">HYPERLINK("https://mncourtfraud.com/file/27-CR-23-315.pdf","27-CR-23-315.pdf")</f>
        <v>27-CR-23-315.pdf</v>
      </c>
      <c r="B154" s="2" t="s">
        <v>46</v>
      </c>
      <c r="C154" s="2" t="n">
        <v>198133</v>
      </c>
      <c r="D154" s="2" t="s">
        <v>1222</v>
      </c>
      <c r="E154" s="2" t="s">
        <v>1223</v>
      </c>
      <c r="F154" s="3" t="s">
        <v>1224</v>
      </c>
      <c r="G154" s="5" t="str">
        <f aca="false">HYPERLINK("https://mncourtfraud.com/file/27-CR-23-315.pdf.ots","27-CR-23-315.pdf.ots")</f>
        <v>27-CR-23-315.pdf.ots</v>
      </c>
      <c r="H154" s="3" t="s">
        <v>1225</v>
      </c>
      <c r="I154" s="5" t="str">
        <f aca="false">HYPERLINK("https://mncourtfraud.com/file/27-CR-23-315.pdf.ots.upgraded","27-CR-23-315.pdf.ots.upgraded")</f>
        <v>27-CR-23-315.pdf.ots.upgraded</v>
      </c>
      <c r="J154" s="3" t="s">
        <v>1226</v>
      </c>
      <c r="K154" s="2" t="s">
        <v>52</v>
      </c>
      <c r="L154" s="3" t="s">
        <v>1224</v>
      </c>
      <c r="M154" s="2" t="s">
        <v>46</v>
      </c>
      <c r="N154" s="2" t="n">
        <v>924283</v>
      </c>
      <c r="O154" s="3" t="s">
        <v>53</v>
      </c>
      <c r="P154" s="2" t="s">
        <v>54</v>
      </c>
      <c r="Q154" s="2" t="s">
        <v>55</v>
      </c>
      <c r="R154" s="2" t="s">
        <v>56</v>
      </c>
      <c r="S154" s="5" t="str">
        <f aca="false">HYPERLINK("https://mncourtfraud.com/file/27-CR-23-315.pdf__time-stamp.json","27-CR-23-315.pdf__time-stamp.json")</f>
        <v>27-CR-23-315.pdf__time-stamp.json</v>
      </c>
      <c r="T154" s="2" t="s">
        <v>1227</v>
      </c>
      <c r="U154" s="2" t="s">
        <v>62</v>
      </c>
      <c r="V154" s="2" t="s">
        <v>63</v>
      </c>
      <c r="W154" s="2" t="n">
        <v>1000000</v>
      </c>
      <c r="X154" s="3" t="s">
        <v>1224</v>
      </c>
      <c r="Y154" s="2" t="s">
        <v>46</v>
      </c>
      <c r="Z154" s="2" t="s">
        <v>60</v>
      </c>
      <c r="AA154" s="2" t="s">
        <v>46</v>
      </c>
      <c r="AB154" s="2" t="s">
        <v>46</v>
      </c>
      <c r="AC154" s="2" t="s">
        <v>46</v>
      </c>
      <c r="AD154" s="2" t="s">
        <v>46</v>
      </c>
      <c r="AE154" s="2" t="s">
        <v>46</v>
      </c>
      <c r="AF154" s="2" t="s">
        <v>46</v>
      </c>
      <c r="AG154" s="5" t="str">
        <f aca="false">HYPERLINK("https://mncourtfraud.com/file/27-CR-23-315.pdf.ots__time-stamp.json","27-CR-23-315.pdf.ots__time-stamp.json")</f>
        <v>27-CR-23-315.pdf.ots__time-stamp.json</v>
      </c>
      <c r="AH154" s="2" t="s">
        <v>1228</v>
      </c>
      <c r="AI154" s="2" t="s">
        <v>104</v>
      </c>
      <c r="AJ154" s="2" t="s">
        <v>105</v>
      </c>
      <c r="AK154" s="2" t="n">
        <v>1000000</v>
      </c>
      <c r="AL154" s="3" t="s">
        <v>1225</v>
      </c>
      <c r="AM154" s="2" t="s">
        <v>46</v>
      </c>
      <c r="AN154" s="3" t="s">
        <v>60</v>
      </c>
      <c r="AO154" s="2" t="s">
        <v>46</v>
      </c>
      <c r="AP154" s="2" t="s">
        <v>46</v>
      </c>
      <c r="AQ154" s="2" t="s">
        <v>46</v>
      </c>
      <c r="AR154" s="2" t="s">
        <v>46</v>
      </c>
      <c r="AS154" s="2" t="s">
        <v>46</v>
      </c>
      <c r="AT154" s="2" t="s">
        <v>46</v>
      </c>
    </row>
    <row r="155" customFormat="false" ht="18.7" hidden="false" customHeight="true" outlineLevel="0" collapsed="false">
      <c r="A155" s="5" t="str">
        <f aca="false">HYPERLINK("https://mncourtfraud.com/file/27-CR-23-3612.pdf","27-CR-23-3612.pdf")</f>
        <v>27-CR-23-3612.pdf</v>
      </c>
      <c r="B155" s="2" t="s">
        <v>46</v>
      </c>
      <c r="C155" s="2" t="n">
        <v>176613</v>
      </c>
      <c r="D155" s="2" t="s">
        <v>1229</v>
      </c>
      <c r="E155" s="2" t="s">
        <v>1230</v>
      </c>
      <c r="F155" s="3" t="s">
        <v>1231</v>
      </c>
      <c r="G155" s="5" t="str">
        <f aca="false">HYPERLINK("https://mncourtfraud.com/file/27-CR-23-3612.pdf.ots","27-CR-23-3612.pdf.ots")</f>
        <v>27-CR-23-3612.pdf.ots</v>
      </c>
      <c r="H155" s="3" t="s">
        <v>1232</v>
      </c>
      <c r="I155" s="5" t="str">
        <f aca="false">HYPERLINK("https://mncourtfraud.com/file/27-CR-23-3612.pdf.ots.upgraded","27-CR-23-3612.pdf.ots.upgraded")</f>
        <v>27-CR-23-3612.pdf.ots.upgraded</v>
      </c>
      <c r="J155" s="3" t="s">
        <v>1233</v>
      </c>
      <c r="K155" s="2" t="s">
        <v>52</v>
      </c>
      <c r="L155" s="3" t="s">
        <v>1231</v>
      </c>
      <c r="M155" s="2" t="s">
        <v>46</v>
      </c>
      <c r="N155" s="2" t="n">
        <v>924451</v>
      </c>
      <c r="O155" s="3" t="s">
        <v>69</v>
      </c>
      <c r="P155" s="2" t="s">
        <v>70</v>
      </c>
      <c r="Q155" s="2" t="s">
        <v>71</v>
      </c>
      <c r="R155" s="2" t="s">
        <v>72</v>
      </c>
      <c r="S155" s="5" t="str">
        <f aca="false">HYPERLINK("https://mncourtfraud.com/file/27-CR-23-3612.pdf__time-stamp.json","27-CR-23-3612.pdf__time-stamp.json")</f>
        <v>27-CR-23-3612.pdf__time-stamp.json</v>
      </c>
      <c r="T155" s="2" t="s">
        <v>1234</v>
      </c>
      <c r="U155" s="2" t="s">
        <v>115</v>
      </c>
      <c r="V155" s="2" t="s">
        <v>116</v>
      </c>
      <c r="W155" s="2" t="n">
        <v>1000000</v>
      </c>
      <c r="X155" s="3" t="s">
        <v>1231</v>
      </c>
      <c r="Y155" s="2" t="s">
        <v>46</v>
      </c>
      <c r="Z155" s="2" t="s">
        <v>60</v>
      </c>
      <c r="AA155" s="2" t="s">
        <v>46</v>
      </c>
      <c r="AB155" s="2" t="s">
        <v>46</v>
      </c>
      <c r="AC155" s="2" t="s">
        <v>46</v>
      </c>
      <c r="AD155" s="2" t="s">
        <v>46</v>
      </c>
      <c r="AE155" s="2" t="s">
        <v>46</v>
      </c>
      <c r="AF155" s="2" t="s">
        <v>46</v>
      </c>
      <c r="AG155" s="5" t="str">
        <f aca="false">HYPERLINK("https://mncourtfraud.com/file/27-CR-23-3612.pdf.ots__time-stamp.json","27-CR-23-3612.pdf.ots__time-stamp.json")</f>
        <v>27-CR-23-3612.pdf.ots__time-stamp.json</v>
      </c>
      <c r="AH155" s="2" t="s">
        <v>1235</v>
      </c>
      <c r="AI155" s="2" t="s">
        <v>115</v>
      </c>
      <c r="AJ155" s="2" t="s">
        <v>116</v>
      </c>
      <c r="AK155" s="2" t="n">
        <v>1000000</v>
      </c>
      <c r="AL155" s="3" t="s">
        <v>1232</v>
      </c>
      <c r="AM155" s="2" t="s">
        <v>46</v>
      </c>
      <c r="AN155" s="3" t="s">
        <v>60</v>
      </c>
      <c r="AO155" s="2" t="s">
        <v>46</v>
      </c>
      <c r="AP155" s="2" t="s">
        <v>46</v>
      </c>
      <c r="AQ155" s="2" t="s">
        <v>46</v>
      </c>
      <c r="AR155" s="2" t="s">
        <v>46</v>
      </c>
      <c r="AS155" s="2" t="s">
        <v>46</v>
      </c>
      <c r="AT155" s="2" t="s">
        <v>46</v>
      </c>
    </row>
    <row r="156" customFormat="false" ht="18.7" hidden="false" customHeight="true" outlineLevel="0" collapsed="false">
      <c r="A156" s="5" t="str">
        <f aca="false">HYPERLINK("https://mncourtfraud.com/file/27-CR-23-3748.pdf","27-CR-23-3748.pdf")</f>
        <v>27-CR-23-3748.pdf</v>
      </c>
      <c r="B156" s="2" t="s">
        <v>46</v>
      </c>
      <c r="C156" s="2" t="n">
        <v>174554</v>
      </c>
      <c r="D156" s="2" t="s">
        <v>1236</v>
      </c>
      <c r="E156" s="2" t="s">
        <v>1237</v>
      </c>
      <c r="F156" s="3" t="s">
        <v>1238</v>
      </c>
      <c r="G156" s="5" t="str">
        <f aca="false">HYPERLINK("https://mncourtfraud.com/file/27-CR-23-3748.pdf.ots","27-CR-23-3748.pdf.ots")</f>
        <v>27-CR-23-3748.pdf.ots</v>
      </c>
      <c r="H156" s="3" t="s">
        <v>1239</v>
      </c>
      <c r="I156" s="5" t="str">
        <f aca="false">HYPERLINK("https://mncourtfraud.com/file/27-CR-23-3748.pdf.ots.upgraded","27-CR-23-3748.pdf.ots.upgraded")</f>
        <v>27-CR-23-3748.pdf.ots.upgraded</v>
      </c>
      <c r="J156" s="3" t="s">
        <v>1240</v>
      </c>
      <c r="K156" s="2" t="s">
        <v>52</v>
      </c>
      <c r="L156" s="3" t="s">
        <v>1238</v>
      </c>
      <c r="M156" s="2" t="s">
        <v>46</v>
      </c>
      <c r="N156" s="2" t="n">
        <v>924365</v>
      </c>
      <c r="O156" s="3" t="s">
        <v>375</v>
      </c>
      <c r="P156" s="2" t="s">
        <v>376</v>
      </c>
      <c r="Q156" s="2" t="s">
        <v>377</v>
      </c>
      <c r="R156" s="2" t="s">
        <v>378</v>
      </c>
      <c r="S156" s="5" t="str">
        <f aca="false">HYPERLINK("https://mncourtfraud.com/file/27-CR-23-3748.pdf__time-stamp.json","27-CR-23-3748.pdf__time-stamp.json")</f>
        <v>27-CR-23-3748.pdf__time-stamp.json</v>
      </c>
      <c r="T156" s="2" t="s">
        <v>1241</v>
      </c>
      <c r="U156" s="2" t="s">
        <v>346</v>
      </c>
      <c r="V156" s="2" t="s">
        <v>347</v>
      </c>
      <c r="W156" s="2" t="n">
        <v>1000000</v>
      </c>
      <c r="X156" s="3" t="s">
        <v>1238</v>
      </c>
      <c r="Y156" s="2" t="s">
        <v>46</v>
      </c>
      <c r="Z156" s="2" t="s">
        <v>60</v>
      </c>
      <c r="AA156" s="2" t="s">
        <v>46</v>
      </c>
      <c r="AB156" s="2" t="s">
        <v>46</v>
      </c>
      <c r="AC156" s="2" t="s">
        <v>46</v>
      </c>
      <c r="AD156" s="2" t="s">
        <v>46</v>
      </c>
      <c r="AE156" s="2" t="s">
        <v>46</v>
      </c>
      <c r="AF156" s="2" t="s">
        <v>46</v>
      </c>
      <c r="AG156" s="5" t="str">
        <f aca="false">HYPERLINK("https://mncourtfraud.com/file/27-CR-23-3748.pdf.ots__time-stamp.json","27-CR-23-3748.pdf.ots__time-stamp.json")</f>
        <v>27-CR-23-3748.pdf.ots__time-stamp.json</v>
      </c>
      <c r="AH156" s="2" t="s">
        <v>1242</v>
      </c>
      <c r="AI156" s="2" t="s">
        <v>391</v>
      </c>
      <c r="AJ156" s="2" t="s">
        <v>392</v>
      </c>
      <c r="AK156" s="2" t="n">
        <v>1000000</v>
      </c>
      <c r="AL156" s="3" t="s">
        <v>1239</v>
      </c>
      <c r="AM156" s="2" t="s">
        <v>46</v>
      </c>
      <c r="AN156" s="3" t="s">
        <v>60</v>
      </c>
      <c r="AO156" s="2" t="s">
        <v>46</v>
      </c>
      <c r="AP156" s="2" t="s">
        <v>46</v>
      </c>
      <c r="AQ156" s="2" t="s">
        <v>46</v>
      </c>
      <c r="AR156" s="2" t="s">
        <v>46</v>
      </c>
      <c r="AS156" s="2" t="s">
        <v>46</v>
      </c>
      <c r="AT156" s="2" t="s">
        <v>46</v>
      </c>
    </row>
    <row r="157" customFormat="false" ht="18.7" hidden="false" customHeight="true" outlineLevel="0" collapsed="false">
      <c r="A157" s="5" t="str">
        <f aca="false">HYPERLINK("https://mncourtfraud.com/file/27-CR-23-3901.pdf","27-CR-23-3901.pdf")</f>
        <v>27-CR-23-3901.pdf</v>
      </c>
      <c r="B157" s="2" t="s">
        <v>46</v>
      </c>
      <c r="C157" s="2" t="n">
        <v>191576</v>
      </c>
      <c r="D157" s="2" t="s">
        <v>1243</v>
      </c>
      <c r="E157" s="2" t="s">
        <v>1244</v>
      </c>
      <c r="F157" s="3" t="s">
        <v>1245</v>
      </c>
      <c r="G157" s="5" t="str">
        <f aca="false">HYPERLINK("https://mncourtfraud.com/file/27-CR-23-3901.pdf.ots","27-CR-23-3901.pdf.ots")</f>
        <v>27-CR-23-3901.pdf.ots</v>
      </c>
      <c r="H157" s="3" t="s">
        <v>1246</v>
      </c>
      <c r="I157" s="5" t="str">
        <f aca="false">HYPERLINK("https://mncourtfraud.com/file/27-CR-23-3901.pdf.ots.upgraded","27-CR-23-3901.pdf.ots.upgraded")</f>
        <v>27-CR-23-3901.pdf.ots.upgraded</v>
      </c>
      <c r="J157" s="3" t="s">
        <v>1247</v>
      </c>
      <c r="K157" s="2" t="s">
        <v>52</v>
      </c>
      <c r="L157" s="3" t="s">
        <v>1245</v>
      </c>
      <c r="M157" s="2" t="s">
        <v>46</v>
      </c>
      <c r="N157" s="2" t="n">
        <v>924451</v>
      </c>
      <c r="O157" s="3" t="s">
        <v>69</v>
      </c>
      <c r="P157" s="2" t="s">
        <v>70</v>
      </c>
      <c r="Q157" s="2" t="s">
        <v>71</v>
      </c>
      <c r="R157" s="2" t="s">
        <v>72</v>
      </c>
      <c r="S157" s="5" t="str">
        <f aca="false">HYPERLINK("https://mncourtfraud.com/file/27-CR-23-3901.pdf__time-stamp.json","27-CR-23-3901.pdf__time-stamp.json")</f>
        <v>27-CR-23-3901.pdf__time-stamp.json</v>
      </c>
      <c r="T157" s="2" t="s">
        <v>1248</v>
      </c>
      <c r="U157" s="2" t="s">
        <v>400</v>
      </c>
      <c r="V157" s="2" t="s">
        <v>401</v>
      </c>
      <c r="W157" s="2" t="n">
        <v>1000000</v>
      </c>
      <c r="X157" s="3" t="s">
        <v>1245</v>
      </c>
      <c r="Y157" s="2" t="s">
        <v>46</v>
      </c>
      <c r="Z157" s="2" t="s">
        <v>60</v>
      </c>
      <c r="AA157" s="2" t="s">
        <v>46</v>
      </c>
      <c r="AB157" s="2" t="s">
        <v>46</v>
      </c>
      <c r="AC157" s="2" t="s">
        <v>46</v>
      </c>
      <c r="AD157" s="2" t="s">
        <v>46</v>
      </c>
      <c r="AE157" s="2" t="s">
        <v>46</v>
      </c>
      <c r="AF157" s="2" t="s">
        <v>46</v>
      </c>
      <c r="AG157" s="5" t="str">
        <f aca="false">HYPERLINK("https://mncourtfraud.com/file/27-CR-23-3901.pdf.ots__time-stamp.json","27-CR-23-3901.pdf.ots__time-stamp.json")</f>
        <v>27-CR-23-3901.pdf.ots__time-stamp.json</v>
      </c>
      <c r="AH157" s="2" t="s">
        <v>1249</v>
      </c>
      <c r="AI157" s="2" t="s">
        <v>231</v>
      </c>
      <c r="AJ157" s="2" t="s">
        <v>232</v>
      </c>
      <c r="AK157" s="2" t="n">
        <v>1000000</v>
      </c>
      <c r="AL157" s="3" t="s">
        <v>1246</v>
      </c>
      <c r="AM157" s="2" t="s">
        <v>46</v>
      </c>
      <c r="AN157" s="3" t="s">
        <v>60</v>
      </c>
      <c r="AO157" s="2" t="s">
        <v>46</v>
      </c>
      <c r="AP157" s="2" t="s">
        <v>46</v>
      </c>
      <c r="AQ157" s="2" t="s">
        <v>46</v>
      </c>
      <c r="AR157" s="2" t="s">
        <v>46</v>
      </c>
      <c r="AS157" s="2" t="s">
        <v>46</v>
      </c>
      <c r="AT157" s="2" t="s">
        <v>46</v>
      </c>
    </row>
    <row r="158" customFormat="false" ht="18.7" hidden="false" customHeight="true" outlineLevel="0" collapsed="false">
      <c r="A158" s="5" t="str">
        <f aca="false">HYPERLINK("https://mncourtfraud.com/file/27-CR-23-4406.pdf","27-CR-23-4406.pdf")</f>
        <v>27-CR-23-4406.pdf</v>
      </c>
      <c r="B158" s="2" t="s">
        <v>46</v>
      </c>
      <c r="C158" s="2" t="n">
        <v>207080</v>
      </c>
      <c r="D158" s="2" t="s">
        <v>1250</v>
      </c>
      <c r="E158" s="2" t="s">
        <v>1251</v>
      </c>
      <c r="F158" s="3" t="s">
        <v>1252</v>
      </c>
      <c r="G158" s="5" t="str">
        <f aca="false">HYPERLINK("https://mncourtfraud.com/file/27-CR-23-4406.pdf.ots","27-CR-23-4406.pdf.ots")</f>
        <v>27-CR-23-4406.pdf.ots</v>
      </c>
      <c r="H158" s="3" t="s">
        <v>1253</v>
      </c>
      <c r="I158" s="5" t="str">
        <f aca="false">HYPERLINK("https://mncourtfraud.com/file/27-CR-23-4406.pdf.ots.upgraded","27-CR-23-4406.pdf.ots.upgraded")</f>
        <v>27-CR-23-4406.pdf.ots.upgraded</v>
      </c>
      <c r="J158" s="3" t="s">
        <v>1254</v>
      </c>
      <c r="K158" s="2" t="s">
        <v>52</v>
      </c>
      <c r="L158" s="3" t="s">
        <v>1252</v>
      </c>
      <c r="M158" s="2" t="s">
        <v>46</v>
      </c>
      <c r="N158" s="2" t="n">
        <v>924365</v>
      </c>
      <c r="O158" s="3" t="s">
        <v>375</v>
      </c>
      <c r="P158" s="2" t="s">
        <v>376</v>
      </c>
      <c r="Q158" s="2" t="s">
        <v>377</v>
      </c>
      <c r="R158" s="2" t="s">
        <v>378</v>
      </c>
      <c r="S158" s="5" t="str">
        <f aca="false">HYPERLINK("https://mncourtfraud.com/file/27-CR-23-4406.pdf__time-stamp.json","27-CR-23-4406.pdf__time-stamp.json")</f>
        <v>27-CR-23-4406.pdf__time-stamp.json</v>
      </c>
      <c r="T158" s="2" t="s">
        <v>1255</v>
      </c>
      <c r="U158" s="2" t="s">
        <v>104</v>
      </c>
      <c r="V158" s="2" t="s">
        <v>105</v>
      </c>
      <c r="W158" s="2" t="n">
        <v>1000000</v>
      </c>
      <c r="X158" s="3" t="s">
        <v>1252</v>
      </c>
      <c r="Y158" s="2" t="s">
        <v>46</v>
      </c>
      <c r="Z158" s="2" t="s">
        <v>60</v>
      </c>
      <c r="AA158" s="2" t="s">
        <v>46</v>
      </c>
      <c r="AB158" s="2" t="s">
        <v>46</v>
      </c>
      <c r="AC158" s="2" t="s">
        <v>46</v>
      </c>
      <c r="AD158" s="2" t="s">
        <v>46</v>
      </c>
      <c r="AE158" s="2" t="s">
        <v>46</v>
      </c>
      <c r="AF158" s="2" t="s">
        <v>46</v>
      </c>
      <c r="AG158" s="5" t="str">
        <f aca="false">HYPERLINK("https://mncourtfraud.com/file/27-CR-23-4406.pdf.ots__time-stamp.json","27-CR-23-4406.pdf.ots__time-stamp.json")</f>
        <v>27-CR-23-4406.pdf.ots__time-stamp.json</v>
      </c>
      <c r="AH158" s="2" t="s">
        <v>1256</v>
      </c>
      <c r="AI158" s="2" t="s">
        <v>346</v>
      </c>
      <c r="AJ158" s="2" t="s">
        <v>347</v>
      </c>
      <c r="AK158" s="2" t="n">
        <v>1000000</v>
      </c>
      <c r="AL158" s="3" t="s">
        <v>1253</v>
      </c>
      <c r="AM158" s="2" t="s">
        <v>46</v>
      </c>
      <c r="AN158" s="3" t="s">
        <v>60</v>
      </c>
      <c r="AO158" s="2" t="s">
        <v>46</v>
      </c>
      <c r="AP158" s="2" t="s">
        <v>46</v>
      </c>
      <c r="AQ158" s="2" t="s">
        <v>46</v>
      </c>
      <c r="AR158" s="2" t="s">
        <v>46</v>
      </c>
      <c r="AS158" s="2" t="s">
        <v>46</v>
      </c>
      <c r="AT158" s="2" t="s">
        <v>46</v>
      </c>
    </row>
    <row r="159" customFormat="false" ht="18.7" hidden="false" customHeight="true" outlineLevel="0" collapsed="false">
      <c r="A159" s="5" t="str">
        <f aca="false">HYPERLINK("https://mncourtfraud.com/file/27-CR-23-4741.pdf","27-CR-23-4741.pdf")</f>
        <v>27-CR-23-4741.pdf</v>
      </c>
      <c r="B159" s="2" t="s">
        <v>46</v>
      </c>
      <c r="C159" s="2" t="n">
        <v>191802</v>
      </c>
      <c r="D159" s="2" t="s">
        <v>1257</v>
      </c>
      <c r="E159" s="2" t="s">
        <v>1258</v>
      </c>
      <c r="F159" s="3" t="s">
        <v>1259</v>
      </c>
      <c r="G159" s="5" t="str">
        <f aca="false">HYPERLINK("https://mncourtfraud.com/file/27-CR-23-4741.pdf.ots","27-CR-23-4741.pdf.ots")</f>
        <v>27-CR-23-4741.pdf.ots</v>
      </c>
      <c r="H159" s="3" t="s">
        <v>1260</v>
      </c>
      <c r="I159" s="5" t="str">
        <f aca="false">HYPERLINK("https://mncourtfraud.com/file/27-CR-23-4741.pdf.ots.upgraded","27-CR-23-4741.pdf.ots.upgraded")</f>
        <v>27-CR-23-4741.pdf.ots.upgraded</v>
      </c>
      <c r="J159" s="3" t="s">
        <v>1261</v>
      </c>
      <c r="K159" s="2" t="s">
        <v>52</v>
      </c>
      <c r="L159" s="3" t="s">
        <v>1259</v>
      </c>
      <c r="M159" s="2" t="s">
        <v>46</v>
      </c>
      <c r="N159" s="2" t="n">
        <v>924451</v>
      </c>
      <c r="O159" s="3" t="s">
        <v>69</v>
      </c>
      <c r="P159" s="2" t="s">
        <v>70</v>
      </c>
      <c r="Q159" s="2" t="s">
        <v>71</v>
      </c>
      <c r="R159" s="2" t="s">
        <v>72</v>
      </c>
      <c r="S159" s="5" t="str">
        <f aca="false">HYPERLINK("https://mncourtfraud.com/file/27-CR-23-4741.pdf__time-stamp.json","27-CR-23-4741.pdf__time-stamp.json")</f>
        <v>27-CR-23-4741.pdf__time-stamp.json</v>
      </c>
      <c r="T159" s="2" t="s">
        <v>1262</v>
      </c>
      <c r="U159" s="2" t="s">
        <v>115</v>
      </c>
      <c r="V159" s="2" t="s">
        <v>116</v>
      </c>
      <c r="W159" s="2" t="n">
        <v>1000000</v>
      </c>
      <c r="X159" s="3" t="s">
        <v>1259</v>
      </c>
      <c r="Y159" s="2" t="s">
        <v>46</v>
      </c>
      <c r="Z159" s="2" t="s">
        <v>60</v>
      </c>
      <c r="AA159" s="2" t="s">
        <v>46</v>
      </c>
      <c r="AB159" s="2" t="s">
        <v>46</v>
      </c>
      <c r="AC159" s="2" t="s">
        <v>46</v>
      </c>
      <c r="AD159" s="2" t="s">
        <v>46</v>
      </c>
      <c r="AE159" s="2" t="s">
        <v>46</v>
      </c>
      <c r="AF159" s="2" t="s">
        <v>46</v>
      </c>
      <c r="AG159" s="5" t="str">
        <f aca="false">HYPERLINK("https://mncourtfraud.com/file/27-CR-23-4741.pdf.ots__time-stamp.json","27-CR-23-4741.pdf.ots__time-stamp.json")</f>
        <v>27-CR-23-4741.pdf.ots__time-stamp.json</v>
      </c>
      <c r="AH159" s="2" t="s">
        <v>1263</v>
      </c>
      <c r="AI159" s="2" t="s">
        <v>89</v>
      </c>
      <c r="AJ159" s="2" t="s">
        <v>90</v>
      </c>
      <c r="AK159" s="2" t="n">
        <v>1000000</v>
      </c>
      <c r="AL159" s="3" t="s">
        <v>1260</v>
      </c>
      <c r="AM159" s="2" t="s">
        <v>46</v>
      </c>
      <c r="AN159" s="3" t="s">
        <v>60</v>
      </c>
      <c r="AO159" s="2" t="s">
        <v>46</v>
      </c>
      <c r="AP159" s="2" t="s">
        <v>46</v>
      </c>
      <c r="AQ159" s="2" t="s">
        <v>46</v>
      </c>
      <c r="AR159" s="2" t="s">
        <v>46</v>
      </c>
      <c r="AS159" s="2" t="s">
        <v>46</v>
      </c>
      <c r="AT159" s="2" t="s">
        <v>46</v>
      </c>
    </row>
    <row r="160" customFormat="false" ht="18.7" hidden="false" customHeight="true" outlineLevel="0" collapsed="false">
      <c r="A160" s="5" t="str">
        <f aca="false">HYPERLINK("https://mncourtfraud.com/file/27-CR-23-5754.pdf","27-CR-23-5754.pdf")</f>
        <v>27-CR-23-5754.pdf</v>
      </c>
      <c r="B160" s="2" t="s">
        <v>46</v>
      </c>
      <c r="C160" s="2" t="n">
        <v>206911</v>
      </c>
      <c r="D160" s="2" t="s">
        <v>1264</v>
      </c>
      <c r="E160" s="2" t="s">
        <v>1265</v>
      </c>
      <c r="F160" s="3" t="s">
        <v>1266</v>
      </c>
      <c r="G160" s="5" t="str">
        <f aca="false">HYPERLINK("https://mncourtfraud.com/file/27-CR-23-5754.pdf.ots","27-CR-23-5754.pdf.ots")</f>
        <v>27-CR-23-5754.pdf.ots</v>
      </c>
      <c r="H160" s="3" t="s">
        <v>1267</v>
      </c>
      <c r="I160" s="5" t="str">
        <f aca="false">HYPERLINK("https://mncourtfraud.com/file/27-CR-23-5754.pdf.ots.upgraded","27-CR-23-5754.pdf.ots.upgraded")</f>
        <v>27-CR-23-5754.pdf.ots.upgraded</v>
      </c>
      <c r="J160" s="3" t="s">
        <v>1268</v>
      </c>
      <c r="K160" s="2" t="s">
        <v>52</v>
      </c>
      <c r="L160" s="3" t="s">
        <v>1266</v>
      </c>
      <c r="M160" s="2" t="s">
        <v>46</v>
      </c>
      <c r="N160" s="2" t="n">
        <v>924451</v>
      </c>
      <c r="O160" s="3" t="s">
        <v>69</v>
      </c>
      <c r="P160" s="2" t="s">
        <v>70</v>
      </c>
      <c r="Q160" s="2" t="s">
        <v>71</v>
      </c>
      <c r="R160" s="2" t="s">
        <v>72</v>
      </c>
      <c r="S160" s="5" t="str">
        <f aca="false">HYPERLINK("https://mncourtfraud.com/file/27-CR-23-5754.pdf__time-stamp.json","27-CR-23-5754.pdf__time-stamp.json")</f>
        <v>27-CR-23-5754.pdf__time-stamp.json</v>
      </c>
      <c r="T160" s="2" t="s">
        <v>1269</v>
      </c>
      <c r="U160" s="2" t="s">
        <v>142</v>
      </c>
      <c r="V160" s="2" t="s">
        <v>143</v>
      </c>
      <c r="W160" s="2" t="n">
        <v>1000000</v>
      </c>
      <c r="X160" s="3" t="s">
        <v>1266</v>
      </c>
      <c r="Y160" s="2" t="s">
        <v>46</v>
      </c>
      <c r="Z160" s="2" t="s">
        <v>60</v>
      </c>
      <c r="AA160" s="2" t="s">
        <v>46</v>
      </c>
      <c r="AB160" s="2" t="s">
        <v>46</v>
      </c>
      <c r="AC160" s="2" t="s">
        <v>46</v>
      </c>
      <c r="AD160" s="2" t="s">
        <v>46</v>
      </c>
      <c r="AE160" s="2" t="s">
        <v>46</v>
      </c>
      <c r="AF160" s="2" t="s">
        <v>46</v>
      </c>
      <c r="AG160" s="5" t="str">
        <f aca="false">HYPERLINK("https://mncourtfraud.com/file/27-CR-23-5754.pdf.ots__time-stamp.json","27-CR-23-5754.pdf.ots__time-stamp.json")</f>
        <v>27-CR-23-5754.pdf.ots__time-stamp.json</v>
      </c>
      <c r="AH160" s="2" t="s">
        <v>1270</v>
      </c>
      <c r="AI160" s="2" t="s">
        <v>192</v>
      </c>
      <c r="AJ160" s="2" t="s">
        <v>193</v>
      </c>
      <c r="AK160" s="2" t="n">
        <v>1000000</v>
      </c>
      <c r="AL160" s="3" t="s">
        <v>1267</v>
      </c>
      <c r="AM160" s="2" t="s">
        <v>46</v>
      </c>
      <c r="AN160" s="3" t="s">
        <v>60</v>
      </c>
      <c r="AO160" s="2" t="s">
        <v>46</v>
      </c>
      <c r="AP160" s="2" t="s">
        <v>46</v>
      </c>
      <c r="AQ160" s="2" t="s">
        <v>46</v>
      </c>
      <c r="AR160" s="2" t="s">
        <v>46</v>
      </c>
      <c r="AS160" s="2" t="s">
        <v>46</v>
      </c>
      <c r="AT160" s="2" t="s">
        <v>46</v>
      </c>
    </row>
    <row r="161" customFormat="false" ht="18.7" hidden="false" customHeight="true" outlineLevel="0" collapsed="false">
      <c r="A161" s="5" t="str">
        <f aca="false">HYPERLINK("https://mncourtfraud.com/file/27-CR-23-5794.pdf","27-CR-23-5794.pdf")</f>
        <v>27-CR-23-5794.pdf</v>
      </c>
      <c r="B161" s="2" t="s">
        <v>46</v>
      </c>
      <c r="C161" s="2" t="n">
        <v>200828</v>
      </c>
      <c r="D161" s="2" t="s">
        <v>1271</v>
      </c>
      <c r="E161" s="2" t="s">
        <v>1272</v>
      </c>
      <c r="F161" s="3" t="s">
        <v>1273</v>
      </c>
      <c r="G161" s="5" t="str">
        <f aca="false">HYPERLINK("https://mncourtfraud.com/file/27-CR-23-5794.pdf.ots","27-CR-23-5794.pdf.ots")</f>
        <v>27-CR-23-5794.pdf.ots</v>
      </c>
      <c r="H161" s="3" t="s">
        <v>1274</v>
      </c>
      <c r="I161" s="5" t="str">
        <f aca="false">HYPERLINK("https://mncourtfraud.com/file/27-CR-23-5794.pdf.ots.upgraded","27-CR-23-5794.pdf.ots.upgraded")</f>
        <v>27-CR-23-5794.pdf.ots.upgraded</v>
      </c>
      <c r="J161" s="3" t="s">
        <v>1275</v>
      </c>
      <c r="K161" s="2" t="s">
        <v>52</v>
      </c>
      <c r="L161" s="3" t="s">
        <v>1273</v>
      </c>
      <c r="M161" s="2" t="s">
        <v>46</v>
      </c>
      <c r="N161" s="2" t="n">
        <v>924273</v>
      </c>
      <c r="O161" s="3" t="s">
        <v>911</v>
      </c>
      <c r="P161" s="2" t="s">
        <v>912</v>
      </c>
      <c r="Q161" s="2" t="s">
        <v>913</v>
      </c>
      <c r="R161" s="2" t="s">
        <v>914</v>
      </c>
      <c r="S161" s="5" t="str">
        <f aca="false">HYPERLINK("https://mncourtfraud.com/file/27-CR-23-5794.pdf__time-stamp.json","27-CR-23-5794.pdf__time-stamp.json")</f>
        <v>27-CR-23-5794.pdf__time-stamp.json</v>
      </c>
      <c r="T161" s="2" t="s">
        <v>1276</v>
      </c>
      <c r="U161" s="2" t="s">
        <v>595</v>
      </c>
      <c r="V161" s="2" t="s">
        <v>596</v>
      </c>
      <c r="W161" s="2" t="n">
        <v>1000000</v>
      </c>
      <c r="X161" s="3" t="s">
        <v>1273</v>
      </c>
      <c r="Y161" s="2" t="s">
        <v>46</v>
      </c>
      <c r="Z161" s="2" t="s">
        <v>60</v>
      </c>
      <c r="AA161" s="2" t="s">
        <v>46</v>
      </c>
      <c r="AB161" s="2" t="s">
        <v>46</v>
      </c>
      <c r="AC161" s="2" t="s">
        <v>46</v>
      </c>
      <c r="AD161" s="2" t="s">
        <v>46</v>
      </c>
      <c r="AE161" s="2" t="s">
        <v>46</v>
      </c>
      <c r="AF161" s="2" t="s">
        <v>46</v>
      </c>
      <c r="AG161" s="5" t="str">
        <f aca="false">HYPERLINK("https://mncourtfraud.com/file/27-CR-23-5794.pdf.ots__time-stamp.json","27-CR-23-5794.pdf.ots__time-stamp.json")</f>
        <v>27-CR-23-5794.pdf.ots__time-stamp.json</v>
      </c>
      <c r="AH161" s="2" t="s">
        <v>1277</v>
      </c>
      <c r="AI161" s="2" t="s">
        <v>107</v>
      </c>
      <c r="AJ161" s="2" t="s">
        <v>108</v>
      </c>
      <c r="AK161" s="2" t="n">
        <v>1000000</v>
      </c>
      <c r="AL161" s="3" t="s">
        <v>1274</v>
      </c>
      <c r="AM161" s="2" t="s">
        <v>46</v>
      </c>
      <c r="AN161" s="3" t="s">
        <v>60</v>
      </c>
      <c r="AO161" s="2" t="s">
        <v>46</v>
      </c>
      <c r="AP161" s="2" t="s">
        <v>46</v>
      </c>
      <c r="AQ161" s="2" t="s">
        <v>46</v>
      </c>
      <c r="AR161" s="2" t="s">
        <v>46</v>
      </c>
      <c r="AS161" s="2" t="s">
        <v>46</v>
      </c>
      <c r="AT161" s="2" t="s">
        <v>46</v>
      </c>
    </row>
    <row r="162" customFormat="false" ht="18.7" hidden="false" customHeight="true" outlineLevel="0" collapsed="false">
      <c r="A162" s="5" t="str">
        <f aca="false">HYPERLINK("https://mncourtfraud.com/file/27-CR-23-6744.pdf","27-CR-23-6744.pdf")</f>
        <v>27-CR-23-6744.pdf</v>
      </c>
      <c r="B162" s="2" t="s">
        <v>46</v>
      </c>
      <c r="C162" s="2" t="n">
        <v>183040</v>
      </c>
      <c r="D162" s="2" t="s">
        <v>1278</v>
      </c>
      <c r="E162" s="2" t="s">
        <v>1279</v>
      </c>
      <c r="F162" s="3" t="s">
        <v>1280</v>
      </c>
      <c r="G162" s="5" t="str">
        <f aca="false">HYPERLINK("https://mncourtfraud.com/file/27-CR-23-6744.pdf.ots","27-CR-23-6744.pdf.ots")</f>
        <v>27-CR-23-6744.pdf.ots</v>
      </c>
      <c r="H162" s="3" t="s">
        <v>1281</v>
      </c>
      <c r="I162" s="5" t="str">
        <f aca="false">HYPERLINK("https://mncourtfraud.com/file/27-CR-23-6744.pdf.ots.upgraded","27-CR-23-6744.pdf.ots.upgraded")</f>
        <v>27-CR-23-6744.pdf.ots.upgraded</v>
      </c>
      <c r="J162" s="3" t="s">
        <v>1282</v>
      </c>
      <c r="K162" s="2" t="s">
        <v>52</v>
      </c>
      <c r="L162" s="3" t="s">
        <v>1280</v>
      </c>
      <c r="M162" s="2" t="s">
        <v>46</v>
      </c>
      <c r="N162" s="2" t="n">
        <v>924295</v>
      </c>
      <c r="O162" s="3" t="s">
        <v>386</v>
      </c>
      <c r="P162" s="2" t="s">
        <v>387</v>
      </c>
      <c r="Q162" s="2" t="s">
        <v>388</v>
      </c>
      <c r="R162" s="2" t="s">
        <v>389</v>
      </c>
      <c r="S162" s="5" t="str">
        <f aca="false">HYPERLINK("https://mncourtfraud.com/file/27-CR-23-6744.pdf__time-stamp.json","27-CR-23-6744.pdf__time-stamp.json")</f>
        <v>27-CR-23-6744.pdf__time-stamp.json</v>
      </c>
      <c r="T162" s="2" t="s">
        <v>1283</v>
      </c>
      <c r="U162" s="2" t="s">
        <v>1080</v>
      </c>
      <c r="V162" s="2" t="s">
        <v>1081</v>
      </c>
      <c r="W162" s="2" t="n">
        <v>1000000</v>
      </c>
      <c r="X162" s="3" t="s">
        <v>1280</v>
      </c>
      <c r="Y162" s="2" t="s">
        <v>46</v>
      </c>
      <c r="Z162" s="2" t="s">
        <v>60</v>
      </c>
      <c r="AA162" s="2" t="s">
        <v>46</v>
      </c>
      <c r="AB162" s="2" t="s">
        <v>46</v>
      </c>
      <c r="AC162" s="2" t="s">
        <v>46</v>
      </c>
      <c r="AD162" s="2" t="s">
        <v>46</v>
      </c>
      <c r="AE162" s="2" t="s">
        <v>46</v>
      </c>
      <c r="AF162" s="2" t="s">
        <v>46</v>
      </c>
      <c r="AG162" s="5" t="str">
        <f aca="false">HYPERLINK("https://mncourtfraud.com/file/27-CR-23-6744.pdf.ots__time-stamp.json","27-CR-23-6744.pdf.ots__time-stamp.json")</f>
        <v>27-CR-23-6744.pdf.ots__time-stamp.json</v>
      </c>
      <c r="AH162" s="2" t="s">
        <v>1284</v>
      </c>
      <c r="AI162" s="2" t="s">
        <v>58</v>
      </c>
      <c r="AJ162" s="2" t="s">
        <v>59</v>
      </c>
      <c r="AK162" s="2" t="n">
        <v>1000000</v>
      </c>
      <c r="AL162" s="3" t="s">
        <v>1281</v>
      </c>
      <c r="AM162" s="2" t="s">
        <v>46</v>
      </c>
      <c r="AN162" s="3" t="s">
        <v>60</v>
      </c>
      <c r="AO162" s="2" t="s">
        <v>46</v>
      </c>
      <c r="AP162" s="2" t="s">
        <v>46</v>
      </c>
      <c r="AQ162" s="2" t="s">
        <v>46</v>
      </c>
      <c r="AR162" s="2" t="s">
        <v>46</v>
      </c>
      <c r="AS162" s="2" t="s">
        <v>46</v>
      </c>
      <c r="AT162" s="2" t="s">
        <v>46</v>
      </c>
    </row>
    <row r="163" customFormat="false" ht="18.7" hidden="false" customHeight="true" outlineLevel="0" collapsed="false">
      <c r="A163" s="5" t="str">
        <f aca="false">HYPERLINK("https://mncourtfraud.com/file/27-CR-23-7424.pdf","27-CR-23-7424.pdf")</f>
        <v>27-CR-23-7424.pdf</v>
      </c>
      <c r="B163" s="2" t="s">
        <v>46</v>
      </c>
      <c r="C163" s="2" t="n">
        <v>177433</v>
      </c>
      <c r="D163" s="2" t="s">
        <v>1285</v>
      </c>
      <c r="E163" s="2" t="s">
        <v>1286</v>
      </c>
      <c r="F163" s="3" t="s">
        <v>1287</v>
      </c>
      <c r="G163" s="5" t="str">
        <f aca="false">HYPERLINK("https://mncourtfraud.com/file/27-CR-23-7424.pdf.ots","27-CR-23-7424.pdf.ots")</f>
        <v>27-CR-23-7424.pdf.ots</v>
      </c>
      <c r="H163" s="3" t="s">
        <v>1288</v>
      </c>
      <c r="I163" s="5" t="str">
        <f aca="false">HYPERLINK("https://mncourtfraud.com/file/27-CR-23-7424.pdf.ots.upgraded","27-CR-23-7424.pdf.ots.upgraded")</f>
        <v>27-CR-23-7424.pdf.ots.upgraded</v>
      </c>
      <c r="J163" s="3" t="s">
        <v>1289</v>
      </c>
      <c r="K163" s="2" t="s">
        <v>52</v>
      </c>
      <c r="L163" s="3" t="s">
        <v>1287</v>
      </c>
      <c r="M163" s="2" t="s">
        <v>46</v>
      </c>
      <c r="N163" s="2" t="n">
        <v>924451</v>
      </c>
      <c r="O163" s="3" t="s">
        <v>69</v>
      </c>
      <c r="P163" s="2" t="s">
        <v>70</v>
      </c>
      <c r="Q163" s="2" t="s">
        <v>71</v>
      </c>
      <c r="R163" s="2" t="s">
        <v>72</v>
      </c>
      <c r="S163" s="5" t="str">
        <f aca="false">HYPERLINK("https://mncourtfraud.com/file/27-CR-23-7424.pdf__time-stamp.json","27-CR-23-7424.pdf__time-stamp.json")</f>
        <v>27-CR-23-7424.pdf__time-stamp.json</v>
      </c>
      <c r="T163" s="2" t="s">
        <v>1290</v>
      </c>
      <c r="U163" s="2" t="s">
        <v>207</v>
      </c>
      <c r="V163" s="2" t="s">
        <v>208</v>
      </c>
      <c r="W163" s="2" t="n">
        <v>1000000</v>
      </c>
      <c r="X163" s="3" t="s">
        <v>1287</v>
      </c>
      <c r="Y163" s="2" t="s">
        <v>46</v>
      </c>
      <c r="Z163" s="2" t="s">
        <v>60</v>
      </c>
      <c r="AA163" s="2" t="s">
        <v>46</v>
      </c>
      <c r="AB163" s="2" t="s">
        <v>46</v>
      </c>
      <c r="AC163" s="2" t="s">
        <v>46</v>
      </c>
      <c r="AD163" s="2" t="s">
        <v>46</v>
      </c>
      <c r="AE163" s="2" t="s">
        <v>46</v>
      </c>
      <c r="AF163" s="2" t="s">
        <v>46</v>
      </c>
      <c r="AG163" s="5" t="str">
        <f aca="false">HYPERLINK("https://mncourtfraud.com/file/27-CR-23-7424.pdf.ots__time-stamp.json","27-CR-23-7424.pdf.ots__time-stamp.json")</f>
        <v>27-CR-23-7424.pdf.ots__time-stamp.json</v>
      </c>
      <c r="AH163" s="2" t="s">
        <v>1291</v>
      </c>
      <c r="AI163" s="2" t="s">
        <v>115</v>
      </c>
      <c r="AJ163" s="2" t="s">
        <v>116</v>
      </c>
      <c r="AK163" s="2" t="n">
        <v>1000000</v>
      </c>
      <c r="AL163" s="3" t="s">
        <v>1288</v>
      </c>
      <c r="AM163" s="2" t="s">
        <v>46</v>
      </c>
      <c r="AN163" s="3" t="s">
        <v>60</v>
      </c>
      <c r="AO163" s="2" t="s">
        <v>46</v>
      </c>
      <c r="AP163" s="2" t="s">
        <v>46</v>
      </c>
      <c r="AQ163" s="2" t="s">
        <v>46</v>
      </c>
      <c r="AR163" s="2" t="s">
        <v>46</v>
      </c>
      <c r="AS163" s="2" t="s">
        <v>46</v>
      </c>
      <c r="AT163" s="2" t="s">
        <v>46</v>
      </c>
    </row>
    <row r="164" customFormat="false" ht="18.7" hidden="false" customHeight="true" outlineLevel="0" collapsed="false">
      <c r="A164" s="5" t="str">
        <f aca="false">HYPERLINK("https://mncourtfraud.com/file/27-CR-23-9944.pdf","27-CR-23-9944.pdf")</f>
        <v>27-CR-23-9944.pdf</v>
      </c>
      <c r="B164" s="2" t="s">
        <v>46</v>
      </c>
      <c r="C164" s="2" t="n">
        <v>188278</v>
      </c>
      <c r="D164" s="2" t="s">
        <v>1292</v>
      </c>
      <c r="E164" s="2" t="s">
        <v>1293</v>
      </c>
      <c r="F164" s="3" t="s">
        <v>1294</v>
      </c>
      <c r="G164" s="5" t="str">
        <f aca="false">HYPERLINK("https://mncourtfraud.com/file/27-CR-23-9944.pdf.ots","27-CR-23-9944.pdf.ots")</f>
        <v>27-CR-23-9944.pdf.ots</v>
      </c>
      <c r="H164" s="3" t="s">
        <v>1295</v>
      </c>
      <c r="I164" s="5" t="str">
        <f aca="false">HYPERLINK("https://mncourtfraud.com/file/27-CR-23-9944.pdf.ots.upgraded","27-CR-23-9944.pdf.ots.upgraded")</f>
        <v>27-CR-23-9944.pdf.ots.upgraded</v>
      </c>
      <c r="J164" s="3" t="s">
        <v>1296</v>
      </c>
      <c r="K164" s="2" t="s">
        <v>52</v>
      </c>
      <c r="L164" s="3" t="s">
        <v>1294</v>
      </c>
      <c r="M164" s="2" t="s">
        <v>46</v>
      </c>
      <c r="N164" s="2" t="n">
        <v>924283</v>
      </c>
      <c r="O164" s="3" t="s">
        <v>53</v>
      </c>
      <c r="P164" s="2" t="s">
        <v>54</v>
      </c>
      <c r="Q164" s="2" t="s">
        <v>55</v>
      </c>
      <c r="R164" s="2" t="s">
        <v>56</v>
      </c>
      <c r="S164" s="5" t="str">
        <f aca="false">HYPERLINK("https://mncourtfraud.com/file/27-CR-23-9944.pdf__time-stamp.json","27-CR-23-9944.pdf__time-stamp.json")</f>
        <v>27-CR-23-9944.pdf__time-stamp.json</v>
      </c>
      <c r="T164" s="2" t="s">
        <v>1297</v>
      </c>
      <c r="U164" s="2" t="s">
        <v>1077</v>
      </c>
      <c r="V164" s="2" t="s">
        <v>1078</v>
      </c>
      <c r="W164" s="2" t="n">
        <v>1000000</v>
      </c>
      <c r="X164" s="3" t="s">
        <v>1294</v>
      </c>
      <c r="Y164" s="2" t="s">
        <v>46</v>
      </c>
      <c r="Z164" s="2" t="s">
        <v>60</v>
      </c>
      <c r="AA164" s="2" t="s">
        <v>46</v>
      </c>
      <c r="AB164" s="2" t="s">
        <v>46</v>
      </c>
      <c r="AC164" s="2" t="s">
        <v>46</v>
      </c>
      <c r="AD164" s="2" t="s">
        <v>46</v>
      </c>
      <c r="AE164" s="2" t="s">
        <v>46</v>
      </c>
      <c r="AF164" s="2" t="s">
        <v>46</v>
      </c>
      <c r="AG164" s="5" t="str">
        <f aca="false">HYPERLINK("https://mncourtfraud.com/file/27-CR-23-9944.pdf.ots__time-stamp.json","27-CR-23-9944.pdf.ots__time-stamp.json")</f>
        <v>27-CR-23-9944.pdf.ots__time-stamp.json</v>
      </c>
      <c r="AH164" s="2" t="s">
        <v>1298</v>
      </c>
      <c r="AI164" s="2" t="s">
        <v>282</v>
      </c>
      <c r="AJ164" s="2" t="s">
        <v>283</v>
      </c>
      <c r="AK164" s="2" t="n">
        <v>1000000</v>
      </c>
      <c r="AL164" s="3" t="s">
        <v>1295</v>
      </c>
      <c r="AM164" s="2" t="s">
        <v>46</v>
      </c>
      <c r="AN164" s="3" t="s">
        <v>60</v>
      </c>
      <c r="AO164" s="2" t="s">
        <v>46</v>
      </c>
      <c r="AP164" s="2" t="s">
        <v>46</v>
      </c>
      <c r="AQ164" s="2" t="s">
        <v>46</v>
      </c>
      <c r="AR164" s="2" t="s">
        <v>46</v>
      </c>
      <c r="AS164" s="2" t="s">
        <v>46</v>
      </c>
      <c r="AT164" s="2" t="s">
        <v>46</v>
      </c>
    </row>
    <row r="165" customFormat="false" ht="18.7" hidden="false" customHeight="true" outlineLevel="0" collapsed="false">
      <c r="G165" s="8"/>
    </row>
    <row r="166" customFormat="false" ht="18.7" hidden="false" customHeight="true" outlineLevel="0" collapsed="false">
      <c r="G166" s="8"/>
    </row>
    <row r="167" customFormat="false" ht="18.7" hidden="false" customHeight="true" outlineLevel="0" collapsed="false">
      <c r="G167" s="8"/>
    </row>
    <row r="168" customFormat="false" ht="18.7" hidden="false" customHeight="true" outlineLevel="0" collapsed="false">
      <c r="G168" s="8"/>
    </row>
    <row r="169" customFormat="false" ht="18.7" hidden="false" customHeight="true" outlineLevel="0" collapsed="false">
      <c r="G169" s="8"/>
    </row>
    <row r="170" customFormat="false" ht="18.7" hidden="false" customHeight="true" outlineLevel="0" collapsed="false">
      <c r="G170" s="8"/>
    </row>
    <row r="171" customFormat="false" ht="18.7" hidden="false" customHeight="true" outlineLevel="0" collapsed="false">
      <c r="G171" s="8"/>
    </row>
    <row r="172" customFormat="false" ht="18.7" hidden="false" customHeight="true" outlineLevel="0" collapsed="false">
      <c r="G172" s="8"/>
    </row>
    <row r="173" customFormat="false" ht="18.7" hidden="false" customHeight="true" outlineLevel="0" collapsed="false">
      <c r="G173" s="8"/>
    </row>
    <row r="174" customFormat="false" ht="18.7" hidden="false" customHeight="true" outlineLevel="0" collapsed="false">
      <c r="G174" s="8"/>
    </row>
    <row r="175" customFormat="false" ht="18.7" hidden="false" customHeight="true" outlineLevel="0" collapsed="false">
      <c r="G175" s="8"/>
    </row>
    <row r="176" customFormat="false" ht="18.7" hidden="false" customHeight="true" outlineLevel="0" collapsed="false">
      <c r="G176" s="8"/>
    </row>
    <row r="177" customFormat="false" ht="18.7" hidden="false" customHeight="true" outlineLevel="0" collapsed="false">
      <c r="G177" s="8"/>
    </row>
    <row r="178" customFormat="false" ht="18.7" hidden="false" customHeight="true" outlineLevel="0" collapsed="false">
      <c r="G178" s="8"/>
    </row>
    <row r="179" customFormat="false" ht="18.7" hidden="false" customHeight="true" outlineLevel="0" collapsed="false">
      <c r="G179" s="8"/>
    </row>
    <row r="180" customFormat="false" ht="18.7" hidden="false" customHeight="true" outlineLevel="0" collapsed="false">
      <c r="G180" s="8"/>
    </row>
    <row r="181" customFormat="false" ht="18.7" hidden="false" customHeight="true" outlineLevel="0" collapsed="false">
      <c r="G181" s="8"/>
    </row>
    <row r="182" customFormat="false" ht="18.7" hidden="false" customHeight="true" outlineLevel="0" collapsed="false">
      <c r="G182" s="8"/>
    </row>
    <row r="183" customFormat="false" ht="18.7" hidden="false" customHeight="true" outlineLevel="0" collapsed="false">
      <c r="G183" s="8"/>
    </row>
    <row r="184" customFormat="false" ht="18.7" hidden="false" customHeight="true" outlineLevel="0" collapsed="false">
      <c r="G184" s="8"/>
    </row>
    <row r="185" customFormat="false" ht="18.7" hidden="false" customHeight="true" outlineLevel="0" collapsed="false">
      <c r="G185" s="8"/>
    </row>
    <row r="186" customFormat="false" ht="18.7" hidden="false" customHeight="true" outlineLevel="0" collapsed="false">
      <c r="G186" s="8"/>
    </row>
    <row r="187" customFormat="false" ht="18.7" hidden="false" customHeight="true" outlineLevel="0" collapsed="false">
      <c r="G187" s="8"/>
    </row>
    <row r="188" customFormat="false" ht="18.7" hidden="false" customHeight="true" outlineLevel="0" collapsed="false">
      <c r="G188" s="8"/>
    </row>
    <row r="189" customFormat="false" ht="18.7" hidden="false" customHeight="true" outlineLevel="0" collapsed="false">
      <c r="G189" s="8"/>
    </row>
    <row r="190" customFormat="false" ht="18.7" hidden="false" customHeight="true" outlineLevel="0" collapsed="false">
      <c r="G190" s="8"/>
    </row>
    <row r="191" customFormat="false" ht="18.7" hidden="false" customHeight="true" outlineLevel="0" collapsed="false">
      <c r="G191" s="8"/>
    </row>
    <row r="192" customFormat="false" ht="18.7" hidden="false" customHeight="true" outlineLevel="0" collapsed="false">
      <c r="G192" s="8"/>
    </row>
    <row r="193" customFormat="false" ht="18.7" hidden="false" customHeight="true" outlineLevel="0" collapsed="false">
      <c r="G193" s="8"/>
    </row>
    <row r="194" customFormat="false" ht="18.7" hidden="false" customHeight="true" outlineLevel="0" collapsed="false">
      <c r="G194" s="8"/>
    </row>
    <row r="195" customFormat="false" ht="18.7" hidden="false" customHeight="true" outlineLevel="0" collapsed="false">
      <c r="G195" s="8"/>
    </row>
    <row r="196" customFormat="false" ht="18.7" hidden="false" customHeight="true" outlineLevel="0" collapsed="false">
      <c r="G196" s="8"/>
    </row>
    <row r="197" customFormat="false" ht="18.7" hidden="false" customHeight="true" outlineLevel="0" collapsed="false">
      <c r="G197" s="8"/>
    </row>
    <row r="198" customFormat="false" ht="18.7" hidden="false" customHeight="true" outlineLevel="0" collapsed="false">
      <c r="G198" s="8"/>
    </row>
    <row r="199" customFormat="false" ht="18.7" hidden="false" customHeight="true" outlineLevel="0" collapsed="false">
      <c r="G199" s="8"/>
    </row>
    <row r="200" customFormat="false" ht="18.7" hidden="false" customHeight="true" outlineLevel="0" collapsed="false">
      <c r="G200" s="8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2" activeCellId="0" sqref="G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25.42"/>
    <col collapsed="false" customWidth="true" hidden="false" outlineLevel="0" max="2" min="2" style="3" width="84.23"/>
    <col collapsed="false" customWidth="true" hidden="false" outlineLevel="0" max="4" min="3" style="2" width="30.45"/>
    <col collapsed="false" customWidth="true" hidden="false" outlineLevel="0" max="5" min="5" style="1" width="28.48"/>
    <col collapsed="false" customWidth="true" hidden="false" outlineLevel="0" max="6" min="6" style="3" width="84.23"/>
    <col collapsed="false" customWidth="true" hidden="false" outlineLevel="0" max="7" min="7" style="4" width="38.2"/>
    <col collapsed="false" customWidth="true" hidden="false" outlineLevel="0" max="9" min="8" style="2" width="22.79"/>
    <col collapsed="false" customWidth="true" hidden="false" outlineLevel="0" max="10" min="10" style="3" width="83.08"/>
    <col collapsed="false" customWidth="true" hidden="false" outlineLevel="0" max="11" min="11" style="2" width="34.34"/>
    <col collapsed="false" customWidth="true" hidden="false" outlineLevel="0" max="12" min="12" style="2" width="31.62"/>
    <col collapsed="false" customWidth="true" hidden="false" outlineLevel="0" max="13" min="13" style="2" width="34.45"/>
    <col collapsed="false" customWidth="false" hidden="false" outlineLevel="0" max="1023" min="14" style="3" width="11.52"/>
  </cols>
  <sheetData>
    <row r="1" s="7" customFormat="true" ht="23.05" hidden="false" customHeight="true" outlineLevel="0" collapsed="false">
      <c r="A1" s="6" t="s">
        <v>0</v>
      </c>
      <c r="B1" s="6" t="s">
        <v>5</v>
      </c>
      <c r="C1" s="6" t="s">
        <v>3</v>
      </c>
      <c r="D1" s="6" t="s">
        <v>4</v>
      </c>
      <c r="E1" s="6" t="s">
        <v>6</v>
      </c>
      <c r="F1" s="6" t="s">
        <v>7</v>
      </c>
      <c r="G1" s="6" t="s">
        <v>8</v>
      </c>
      <c r="H1" s="6" t="s">
        <v>10</v>
      </c>
      <c r="I1" s="6" t="s">
        <v>13</v>
      </c>
      <c r="J1" s="6" t="s">
        <v>14</v>
      </c>
      <c r="K1" s="6" t="s">
        <v>15</v>
      </c>
      <c r="L1" s="6" t="s">
        <v>16</v>
      </c>
      <c r="M1" s="6" t="s">
        <v>17</v>
      </c>
      <c r="AMJ1" s="0"/>
    </row>
    <row r="2" customFormat="false" ht="18.7" hidden="false" customHeight="true" outlineLevel="0" collapsed="false">
      <c r="A2" s="5" t="str">
        <f aca="false">HYPERLINK("https://mncourtfraud.com/file/27-CR-13-8110.pdf","27-CR-13-8110.pdf")</f>
        <v>27-CR-13-8110.pdf</v>
      </c>
      <c r="B2" s="3" t="s">
        <v>49</v>
      </c>
      <c r="C2" s="2" t="s">
        <v>47</v>
      </c>
      <c r="D2" s="2" t="s">
        <v>48</v>
      </c>
      <c r="E2" s="5" t="str">
        <f aca="false">HYPERLINK("https://mncourtfraud.com/file/27-CR-13-8110.pdf.ots","27-CR-13-8110.pdf.ots")</f>
        <v>27-CR-13-8110.pdf.ots</v>
      </c>
      <c r="F2" s="3" t="s">
        <v>50</v>
      </c>
      <c r="G2" s="5" t="str">
        <f aca="false">HYPERLINK("https://mncourtfraud.com/file/27-CR-13-8110.pdf.ots.upgraded","27-CR-13-8110.pdf.ots.upgraded")</f>
        <v>27-CR-13-8110.pdf.ots.upgraded</v>
      </c>
      <c r="H2" s="2" t="s">
        <v>52</v>
      </c>
      <c r="I2" s="2" t="n">
        <v>924283</v>
      </c>
      <c r="J2" s="3" t="s">
        <v>53</v>
      </c>
      <c r="K2" s="2" t="s">
        <v>54</v>
      </c>
      <c r="L2" s="2" t="s">
        <v>55</v>
      </c>
      <c r="M2" s="2" t="s">
        <v>56</v>
      </c>
    </row>
    <row r="3" customFormat="false" ht="18.7" hidden="false" customHeight="true" outlineLevel="0" collapsed="false">
      <c r="A3" s="5" t="str">
        <f aca="false">HYPERLINK("https://mncourtfraud.com/file/27-CR-18-11994.pdf","27-CR-18-11994.pdf")</f>
        <v>27-CR-18-11994.pdf</v>
      </c>
      <c r="B3" s="3" t="s">
        <v>66</v>
      </c>
      <c r="C3" s="2" t="s">
        <v>64</v>
      </c>
      <c r="D3" s="2" t="s">
        <v>65</v>
      </c>
      <c r="E3" s="5" t="str">
        <f aca="false">HYPERLINK("https://mncourtfraud.com/file/27-CR-18-11994.pdf.ots","27-CR-18-11994.pdf.ots")</f>
        <v>27-CR-18-11994.pdf.ots</v>
      </c>
      <c r="F3" s="3" t="s">
        <v>67</v>
      </c>
      <c r="G3" s="5" t="str">
        <f aca="false">HYPERLINK("https://mncourtfraud.com/file/27-CR-18-11994.pdf.ots.upgraded","27-CR-18-11994.pdf.ots.upgraded")</f>
        <v>27-CR-18-11994.pdf.ots.upgraded</v>
      </c>
      <c r="H3" s="2" t="s">
        <v>52</v>
      </c>
      <c r="I3" s="2" t="n">
        <v>924451</v>
      </c>
      <c r="J3" s="3" t="s">
        <v>69</v>
      </c>
      <c r="K3" s="2" t="s">
        <v>70</v>
      </c>
      <c r="L3" s="2" t="s">
        <v>71</v>
      </c>
      <c r="M3" s="2" t="s">
        <v>72</v>
      </c>
    </row>
    <row r="4" customFormat="false" ht="18.7" hidden="false" customHeight="true" outlineLevel="0" collapsed="false">
      <c r="A4" s="5" t="str">
        <f aca="false">HYPERLINK("https://mncourtfraud.com/file/27-CR-18-12650.pdf","27-CR-18-12650.pdf")</f>
        <v>27-CR-18-12650.pdf</v>
      </c>
      <c r="B4" s="3" t="s">
        <v>81</v>
      </c>
      <c r="C4" s="2" t="s">
        <v>79</v>
      </c>
      <c r="D4" s="2" t="s">
        <v>80</v>
      </c>
      <c r="E4" s="5" t="str">
        <f aca="false">HYPERLINK("https://mncourtfraud.com/file/27-CR-18-12650.pdf.ots","27-CR-18-12650.pdf.ots")</f>
        <v>27-CR-18-12650.pdf.ots</v>
      </c>
      <c r="F4" s="3" t="s">
        <v>82</v>
      </c>
      <c r="G4" s="5" t="str">
        <f aca="false">HYPERLINK("https://mncourtfraud.com/file/27-CR-18-12650.pdf.ots.upgraded","27-CR-18-12650.pdf.ots.upgraded")</f>
        <v>27-CR-18-12650.pdf.ots.upgraded</v>
      </c>
      <c r="H4" s="2" t="s">
        <v>52</v>
      </c>
      <c r="I4" s="2" t="n">
        <v>924457</v>
      </c>
      <c r="J4" s="3" t="s">
        <v>84</v>
      </c>
      <c r="K4" s="2" t="s">
        <v>85</v>
      </c>
      <c r="L4" s="2" t="s">
        <v>86</v>
      </c>
      <c r="M4" s="2" t="s">
        <v>87</v>
      </c>
    </row>
    <row r="5" customFormat="false" ht="18.7" hidden="false" customHeight="true" outlineLevel="0" collapsed="false">
      <c r="A5" s="5" t="str">
        <f aca="false">HYPERLINK("https://mncourtfraud.com/file/27-CR-18-28148.pdf","27-CR-18-28148.pdf")</f>
        <v>27-CR-18-28148.pdf</v>
      </c>
      <c r="B5" s="3" t="s">
        <v>96</v>
      </c>
      <c r="C5" s="2" t="s">
        <v>94</v>
      </c>
      <c r="D5" s="2" t="s">
        <v>95</v>
      </c>
      <c r="E5" s="5" t="str">
        <f aca="false">HYPERLINK("https://mncourtfraud.com/file/27-CR-18-28148.pdf.ots","27-CR-18-28148.pdf.ots")</f>
        <v>27-CR-18-28148.pdf.ots</v>
      </c>
      <c r="F5" s="3" t="s">
        <v>97</v>
      </c>
      <c r="G5" s="5" t="str">
        <f aca="false">HYPERLINK("https://mncourtfraud.com/file/27-CR-18-28148.pdf.ots.upgraded","27-CR-18-28148.pdf.ots.upgraded")</f>
        <v>27-CR-18-28148.pdf.ots.upgraded</v>
      </c>
      <c r="H5" s="2" t="s">
        <v>52</v>
      </c>
      <c r="I5" s="2" t="n">
        <v>924289</v>
      </c>
      <c r="J5" s="3" t="s">
        <v>99</v>
      </c>
      <c r="K5" s="2" t="s">
        <v>100</v>
      </c>
      <c r="L5" s="2" t="s">
        <v>101</v>
      </c>
      <c r="M5" s="2" t="s">
        <v>102</v>
      </c>
    </row>
    <row r="6" customFormat="false" ht="18.7" hidden="false" customHeight="true" outlineLevel="0" collapsed="false">
      <c r="A6" s="5" t="str">
        <f aca="false">HYPERLINK("https://mncourtfraud.com/file/27-CR-18-5483.pdf","27-CR-18-5483.pdf")</f>
        <v>27-CR-18-5483.pdf</v>
      </c>
      <c r="B6" s="3" t="s">
        <v>111</v>
      </c>
      <c r="C6" s="2" t="s">
        <v>109</v>
      </c>
      <c r="D6" s="2" t="s">
        <v>110</v>
      </c>
      <c r="E6" s="5" t="str">
        <f aca="false">HYPERLINK("https://mncourtfraud.com/file/27-CR-18-5483.pdf.ots","27-CR-18-5483.pdf.ots")</f>
        <v>27-CR-18-5483.pdf.ots</v>
      </c>
      <c r="F6" s="3" t="s">
        <v>112</v>
      </c>
      <c r="G6" s="5" t="str">
        <f aca="false">HYPERLINK("https://mncourtfraud.com/file/27-CR-18-5483.pdf.ots.upgraded","27-CR-18-5483.pdf.ots.upgraded")</f>
        <v>27-CR-18-5483.pdf.ots.upgraded</v>
      </c>
      <c r="H6" s="2" t="s">
        <v>52</v>
      </c>
      <c r="I6" s="2" t="n">
        <v>924451</v>
      </c>
      <c r="J6" s="3" t="s">
        <v>69</v>
      </c>
      <c r="K6" s="2" t="s">
        <v>70</v>
      </c>
      <c r="L6" s="2" t="s">
        <v>71</v>
      </c>
      <c r="M6" s="2" t="s">
        <v>72</v>
      </c>
    </row>
    <row r="7" customFormat="false" ht="18.7" hidden="false" customHeight="true" outlineLevel="0" collapsed="false">
      <c r="A7" s="5" t="str">
        <f aca="false">HYPERLINK("https://mncourtfraud.com/file/27-CR-18-8630.pdf","27-CR-18-8630.pdf")</f>
        <v>27-CR-18-8630.pdf</v>
      </c>
      <c r="B7" s="3" t="s">
        <v>122</v>
      </c>
      <c r="C7" s="2" t="s">
        <v>120</v>
      </c>
      <c r="D7" s="2" t="s">
        <v>121</v>
      </c>
      <c r="E7" s="5" t="str">
        <f aca="false">HYPERLINK("https://mncourtfraud.com/file/27-CR-18-8630.pdf.ots","27-CR-18-8630.pdf.ots")</f>
        <v>27-CR-18-8630.pdf.ots</v>
      </c>
      <c r="F7" s="3" t="s">
        <v>123</v>
      </c>
      <c r="G7" s="5" t="str">
        <f aca="false">HYPERLINK("https://mncourtfraud.com/file/27-CR-18-8630.pdf.ots.upgraded","27-CR-18-8630.pdf.ots.upgraded")</f>
        <v>27-CR-18-8630.pdf.ots.upgraded</v>
      </c>
      <c r="H7" s="2" t="s">
        <v>52</v>
      </c>
      <c r="I7" s="2" t="n">
        <v>924543</v>
      </c>
      <c r="J7" s="3" t="s">
        <v>125</v>
      </c>
      <c r="K7" s="2" t="s">
        <v>126</v>
      </c>
      <c r="L7" s="2" t="s">
        <v>127</v>
      </c>
      <c r="M7" s="2" t="s">
        <v>128</v>
      </c>
    </row>
    <row r="8" customFormat="false" ht="18.7" hidden="false" customHeight="true" outlineLevel="0" collapsed="false">
      <c r="A8" s="5" t="str">
        <f aca="false">HYPERLINK("https://mncourtfraud.com/file/27-CR-19-12378.pdf","27-CR-19-12378.pdf")</f>
        <v>27-CR-19-12378.pdf</v>
      </c>
      <c r="B8" s="3" t="s">
        <v>133</v>
      </c>
      <c r="C8" s="2" t="s">
        <v>131</v>
      </c>
      <c r="D8" s="2" t="s">
        <v>132</v>
      </c>
      <c r="E8" s="5" t="str">
        <f aca="false">HYPERLINK("https://mncourtfraud.com/file/27-CR-19-12378.pdf.ots","27-CR-19-12378.pdf.ots")</f>
        <v>27-CR-19-12378.pdf.ots</v>
      </c>
      <c r="F8" s="3" t="s">
        <v>134</v>
      </c>
      <c r="G8" s="5" t="str">
        <f aca="false">HYPERLINK("https://mncourtfraud.com/file/27-CR-19-12378.pdf.ots.upgraded","27-CR-19-12378.pdf.ots.upgraded")</f>
        <v>27-CR-19-12378.pdf.ots.upgraded</v>
      </c>
      <c r="H8" s="2" t="s">
        <v>52</v>
      </c>
      <c r="I8" s="2" t="n">
        <v>924461</v>
      </c>
      <c r="J8" s="3" t="s">
        <v>136</v>
      </c>
      <c r="K8" s="2" t="s">
        <v>137</v>
      </c>
      <c r="L8" s="2" t="s">
        <v>138</v>
      </c>
      <c r="M8" s="2" t="s">
        <v>139</v>
      </c>
    </row>
    <row r="9" customFormat="false" ht="18.7" hidden="false" customHeight="true" outlineLevel="0" collapsed="false">
      <c r="A9" s="5" t="str">
        <f aca="false">HYPERLINK("https://mncourtfraud.com/file/27-CR-19-14131.pdf","27-CR-19-14131.pdf")</f>
        <v>27-CR-19-14131.pdf</v>
      </c>
      <c r="B9" s="3" t="s">
        <v>146</v>
      </c>
      <c r="C9" s="2" t="s">
        <v>144</v>
      </c>
      <c r="D9" s="2" t="s">
        <v>145</v>
      </c>
      <c r="E9" s="5" t="str">
        <f aca="false">HYPERLINK("https://mncourtfraud.com/file/27-CR-19-14131.pdf.ots","27-CR-19-14131.pdf.ots")</f>
        <v>27-CR-19-14131.pdf.ots</v>
      </c>
      <c r="F9" s="3" t="s">
        <v>147</v>
      </c>
      <c r="G9" s="5" t="str">
        <f aca="false">HYPERLINK("https://mncourtfraud.com/file/27-CR-19-14131.pdf.ots.upgraded","27-CR-19-14131.pdf.ots.upgraded")</f>
        <v>27-CR-19-14131.pdf.ots.upgraded</v>
      </c>
      <c r="H9" s="2" t="s">
        <v>52</v>
      </c>
      <c r="I9" s="2" t="n">
        <v>924457</v>
      </c>
      <c r="J9" s="3" t="s">
        <v>84</v>
      </c>
      <c r="K9" s="2" t="s">
        <v>85</v>
      </c>
      <c r="L9" s="2" t="s">
        <v>86</v>
      </c>
      <c r="M9" s="2" t="s">
        <v>87</v>
      </c>
    </row>
    <row r="10" customFormat="false" ht="18.7" hidden="false" customHeight="true" outlineLevel="0" collapsed="false">
      <c r="A10" s="5" t="str">
        <f aca="false">HYPERLINK("https://mncourtfraud.com/file/27-CR-19-14965.pdf","27-CR-19-14965.pdf")</f>
        <v>27-CR-19-14965.pdf</v>
      </c>
      <c r="B10" s="3" t="s">
        <v>155</v>
      </c>
      <c r="C10" s="2" t="s">
        <v>153</v>
      </c>
      <c r="D10" s="2" t="s">
        <v>154</v>
      </c>
      <c r="E10" s="5" t="str">
        <f aca="false">HYPERLINK("https://mncourtfraud.com/file/27-CR-19-14965.pdf.ots","27-CR-19-14965.pdf.ots")</f>
        <v>27-CR-19-14965.pdf.ots</v>
      </c>
      <c r="F10" s="3" t="s">
        <v>156</v>
      </c>
      <c r="G10" s="5" t="str">
        <f aca="false">HYPERLINK("https://mncourtfraud.com/file/27-CR-19-14965.pdf.ots.upgraded","27-CR-19-14965.pdf.ots.upgraded")</f>
        <v>27-CR-19-14965.pdf.ots.upgraded</v>
      </c>
      <c r="H10" s="2" t="s">
        <v>52</v>
      </c>
      <c r="I10" s="2" t="n">
        <v>924543</v>
      </c>
      <c r="J10" s="3" t="s">
        <v>125</v>
      </c>
      <c r="K10" s="2" t="s">
        <v>126</v>
      </c>
      <c r="L10" s="2" t="s">
        <v>127</v>
      </c>
      <c r="M10" s="2" t="s">
        <v>128</v>
      </c>
    </row>
    <row r="11" customFormat="false" ht="18.7" hidden="false" customHeight="true" outlineLevel="0" collapsed="false">
      <c r="A11" s="5" t="str">
        <f aca="false">HYPERLINK("https://mncourtfraud.com/file/27-CR-19-18618.pdf","27-CR-19-18618.pdf")</f>
        <v>27-CR-19-18618.pdf</v>
      </c>
      <c r="B11" s="3" t="s">
        <v>162</v>
      </c>
      <c r="C11" s="2" t="s">
        <v>160</v>
      </c>
      <c r="D11" s="2" t="s">
        <v>161</v>
      </c>
      <c r="E11" s="5" t="str">
        <f aca="false">HYPERLINK("https://mncourtfraud.com/file/27-CR-19-18618.pdf.ots","27-CR-19-18618.pdf.ots")</f>
        <v>27-CR-19-18618.pdf.ots</v>
      </c>
      <c r="F11" s="3" t="s">
        <v>163</v>
      </c>
      <c r="G11" s="5" t="str">
        <f aca="false">HYPERLINK("https://mncourtfraud.com/file/27-CR-19-18618.pdf.ots.upgraded","27-CR-19-18618.pdf.ots.upgraded")</f>
        <v>27-CR-19-18618.pdf.ots.upgraded</v>
      </c>
      <c r="H11" s="2" t="s">
        <v>52</v>
      </c>
      <c r="I11" s="2" t="n">
        <v>924543</v>
      </c>
      <c r="J11" s="3" t="s">
        <v>125</v>
      </c>
      <c r="K11" s="2" t="s">
        <v>126</v>
      </c>
      <c r="L11" s="2" t="s">
        <v>127</v>
      </c>
      <c r="M11" s="2" t="s">
        <v>128</v>
      </c>
    </row>
    <row r="12" customFormat="false" ht="18.7" hidden="false" customHeight="true" outlineLevel="0" collapsed="false">
      <c r="A12" s="5" t="str">
        <f aca="false">HYPERLINK("https://mncourtfraud.com/file/27-CR-19-19623.pdf","27-CR-19-19623.pdf")</f>
        <v>27-CR-19-19623.pdf</v>
      </c>
      <c r="B12" s="3" t="s">
        <v>169</v>
      </c>
      <c r="C12" s="2" t="s">
        <v>167</v>
      </c>
      <c r="D12" s="2" t="s">
        <v>168</v>
      </c>
      <c r="E12" s="5" t="str">
        <f aca="false">HYPERLINK("https://mncourtfraud.com/file/27-CR-19-19623.pdf.ots","27-CR-19-19623.pdf.ots")</f>
        <v>27-CR-19-19623.pdf.ots</v>
      </c>
      <c r="F12" s="3" t="s">
        <v>170</v>
      </c>
      <c r="G12" s="5" t="str">
        <f aca="false">HYPERLINK("https://mncourtfraud.com/file/27-CR-19-19623.pdf.ots.upgraded","27-CR-19-19623.pdf.ots.upgraded")</f>
        <v>27-CR-19-19623.pdf.ots.upgraded</v>
      </c>
      <c r="H12" s="2" t="s">
        <v>52</v>
      </c>
      <c r="I12" s="2" t="n">
        <v>924461</v>
      </c>
      <c r="J12" s="3" t="s">
        <v>136</v>
      </c>
      <c r="K12" s="2" t="s">
        <v>137</v>
      </c>
      <c r="L12" s="2" t="s">
        <v>138</v>
      </c>
      <c r="M12" s="2" t="s">
        <v>139</v>
      </c>
    </row>
    <row r="13" customFormat="false" ht="18.7" hidden="false" customHeight="true" outlineLevel="0" collapsed="false">
      <c r="A13" s="5" t="str">
        <f aca="false">HYPERLINK("https://mncourtfraud.com/file/27-CR-19-21747.pdf","27-CR-19-21747.pdf")</f>
        <v>27-CR-19-21747.pdf</v>
      </c>
      <c r="B13" s="3" t="s">
        <v>178</v>
      </c>
      <c r="C13" s="2" t="s">
        <v>176</v>
      </c>
      <c r="D13" s="2" t="s">
        <v>177</v>
      </c>
      <c r="E13" s="5" t="str">
        <f aca="false">HYPERLINK("https://mncourtfraud.com/file/27-CR-19-21747.pdf.ots","27-CR-19-21747.pdf.ots")</f>
        <v>27-CR-19-21747.pdf.ots</v>
      </c>
      <c r="F13" s="3" t="s">
        <v>179</v>
      </c>
      <c r="G13" s="5" t="str">
        <f aca="false">HYPERLINK("https://mncourtfraud.com/file/27-CR-19-21747.pdf.ots.upgraded","27-CR-19-21747.pdf.ots.upgraded")</f>
        <v>27-CR-19-21747.pdf.ots.upgraded</v>
      </c>
      <c r="H13" s="2" t="s">
        <v>52</v>
      </c>
      <c r="I13" s="2" t="n">
        <v>924461</v>
      </c>
      <c r="J13" s="3" t="s">
        <v>136</v>
      </c>
      <c r="K13" s="2" t="s">
        <v>137</v>
      </c>
      <c r="L13" s="2" t="s">
        <v>138</v>
      </c>
      <c r="M13" s="2" t="s">
        <v>139</v>
      </c>
    </row>
    <row r="14" customFormat="false" ht="18.7" hidden="false" customHeight="true" outlineLevel="0" collapsed="false">
      <c r="A14" s="5" t="str">
        <f aca="false">HYPERLINK("https://mncourtfraud.com/file/27-CR-19-24573.pdf","27-CR-19-24573.pdf")</f>
        <v>27-CR-19-24573.pdf</v>
      </c>
      <c r="B14" s="3" t="s">
        <v>187</v>
      </c>
      <c r="C14" s="2" t="s">
        <v>185</v>
      </c>
      <c r="D14" s="2" t="s">
        <v>186</v>
      </c>
      <c r="E14" s="5" t="str">
        <f aca="false">HYPERLINK("https://mncourtfraud.com/file/27-CR-19-24573.pdf.ots","27-CR-19-24573.pdf.ots")</f>
        <v>27-CR-19-24573.pdf.ots</v>
      </c>
      <c r="F14" s="3" t="s">
        <v>188</v>
      </c>
      <c r="G14" s="5" t="str">
        <f aca="false">HYPERLINK("https://mncourtfraud.com/file/27-CR-19-24573.pdf.ots.upgraded","27-CR-19-24573.pdf.ots.upgraded")</f>
        <v>27-CR-19-24573.pdf.ots.upgraded</v>
      </c>
      <c r="H14" s="2" t="s">
        <v>52</v>
      </c>
      <c r="I14" s="2" t="n">
        <v>924543</v>
      </c>
      <c r="J14" s="3" t="s">
        <v>125</v>
      </c>
      <c r="K14" s="2" t="s">
        <v>126</v>
      </c>
      <c r="L14" s="2" t="s">
        <v>127</v>
      </c>
      <c r="M14" s="2" t="s">
        <v>128</v>
      </c>
    </row>
    <row r="15" customFormat="false" ht="18.7" hidden="false" customHeight="true" outlineLevel="0" collapsed="false">
      <c r="A15" s="5" t="str">
        <f aca="false">HYPERLINK("https://mncourtfraud.com/file/27-CR-19-25746.pdf","27-CR-19-25746.pdf")</f>
        <v>27-CR-19-25746.pdf</v>
      </c>
      <c r="B15" s="3" t="s">
        <v>196</v>
      </c>
      <c r="C15" s="2" t="s">
        <v>194</v>
      </c>
      <c r="D15" s="2" t="s">
        <v>195</v>
      </c>
      <c r="E15" s="5" t="str">
        <f aca="false">HYPERLINK("https://mncourtfraud.com/file/27-CR-19-25746.pdf.ots","27-CR-19-25746.pdf.ots")</f>
        <v>27-CR-19-25746.pdf.ots</v>
      </c>
      <c r="F15" s="3" t="s">
        <v>197</v>
      </c>
      <c r="G15" s="5" t="str">
        <f aca="false">HYPERLINK("https://mncourtfraud.com/file/27-CR-19-25746.pdf.ots.upgraded","27-CR-19-25746.pdf.ots.upgraded")</f>
        <v>27-CR-19-25746.pdf.ots.upgraded</v>
      </c>
      <c r="H15" s="2" t="s">
        <v>52</v>
      </c>
      <c r="I15" s="2" t="n">
        <v>924283</v>
      </c>
      <c r="J15" s="3" t="s">
        <v>53</v>
      </c>
      <c r="K15" s="2" t="s">
        <v>54</v>
      </c>
      <c r="L15" s="2" t="s">
        <v>55</v>
      </c>
      <c r="M15" s="2" t="s">
        <v>56</v>
      </c>
    </row>
    <row r="16" customFormat="false" ht="18.7" hidden="false" customHeight="true" outlineLevel="0" collapsed="false">
      <c r="A16" s="5" t="str">
        <f aca="false">HYPERLINK("https://mncourtfraud.com/file/27-CR-19-27614.pdf","27-CR-19-27614.pdf")</f>
        <v>27-CR-19-27614.pdf</v>
      </c>
      <c r="B16" s="3" t="s">
        <v>203</v>
      </c>
      <c r="C16" s="2" t="s">
        <v>201</v>
      </c>
      <c r="D16" s="2" t="s">
        <v>202</v>
      </c>
      <c r="E16" s="5" t="str">
        <f aca="false">HYPERLINK("https://mncourtfraud.com/file/27-CR-19-27614.pdf.ots","27-CR-19-27614.pdf.ots")</f>
        <v>27-CR-19-27614.pdf.ots</v>
      </c>
      <c r="F16" s="3" t="s">
        <v>204</v>
      </c>
      <c r="G16" s="5" t="str">
        <f aca="false">HYPERLINK("https://mncourtfraud.com/file/27-CR-19-27614.pdf.ots.upgraded","27-CR-19-27614.pdf.ots.upgraded")</f>
        <v>27-CR-19-27614.pdf.ots.upgraded</v>
      </c>
      <c r="H16" s="2" t="s">
        <v>52</v>
      </c>
      <c r="I16" s="2" t="n">
        <v>924457</v>
      </c>
      <c r="J16" s="3" t="s">
        <v>84</v>
      </c>
      <c r="K16" s="2" t="s">
        <v>85</v>
      </c>
      <c r="L16" s="2" t="s">
        <v>86</v>
      </c>
      <c r="M16" s="2" t="s">
        <v>87</v>
      </c>
    </row>
    <row r="17" customFormat="false" ht="18.7" hidden="false" customHeight="true" outlineLevel="0" collapsed="false">
      <c r="A17" s="5" t="str">
        <f aca="false">HYPERLINK("https://mncourtfraud.com/file/27-CR-19-27747.pdf","27-CR-19-27747.pdf")</f>
        <v>27-CR-19-27747.pdf</v>
      </c>
      <c r="B17" s="3" t="s">
        <v>212</v>
      </c>
      <c r="C17" s="2" t="s">
        <v>210</v>
      </c>
      <c r="D17" s="2" t="s">
        <v>211</v>
      </c>
      <c r="E17" s="5" t="str">
        <f aca="false">HYPERLINK("https://mncourtfraud.com/file/27-CR-19-27747.pdf.ots","27-CR-19-27747.pdf.ots")</f>
        <v>27-CR-19-27747.pdf.ots</v>
      </c>
      <c r="F17" s="3" t="s">
        <v>213</v>
      </c>
      <c r="G17" s="5" t="str">
        <f aca="false">HYPERLINK("https://mncourtfraud.com/file/27-CR-19-27747.pdf.ots.upgraded","27-CR-19-27747.pdf.ots.upgraded")</f>
        <v>27-CR-19-27747.pdf.ots.upgraded</v>
      </c>
      <c r="H17" s="2" t="s">
        <v>52</v>
      </c>
      <c r="I17" s="2" t="n">
        <v>924543</v>
      </c>
      <c r="J17" s="3" t="s">
        <v>125</v>
      </c>
      <c r="K17" s="2" t="s">
        <v>126</v>
      </c>
      <c r="L17" s="2" t="s">
        <v>127</v>
      </c>
      <c r="M17" s="2" t="s">
        <v>128</v>
      </c>
    </row>
    <row r="18" customFormat="false" ht="18.7" hidden="false" customHeight="true" outlineLevel="0" collapsed="false">
      <c r="A18" s="5" t="str">
        <f aca="false">HYPERLINK("https://mncourtfraud.com/file/27-CR-19-28724.pdf","27-CR-19-28724.pdf")</f>
        <v>27-CR-19-28724.pdf</v>
      </c>
      <c r="B18" s="3" t="s">
        <v>219</v>
      </c>
      <c r="C18" s="2" t="s">
        <v>217</v>
      </c>
      <c r="D18" s="2" t="s">
        <v>218</v>
      </c>
      <c r="E18" s="5" t="str">
        <f aca="false">HYPERLINK("https://mncourtfraud.com/file/27-CR-19-28724.pdf.ots","27-CR-19-28724.pdf.ots")</f>
        <v>27-CR-19-28724.pdf.ots</v>
      </c>
      <c r="F18" s="3" t="s">
        <v>220</v>
      </c>
      <c r="G18" s="5" t="str">
        <f aca="false">HYPERLINK("https://mncourtfraud.com/file/27-CR-19-28724.pdf.ots.upgraded","27-CR-19-28724.pdf.ots.upgraded")</f>
        <v>27-CR-19-28724.pdf.ots.upgraded</v>
      </c>
      <c r="H18" s="2" t="s">
        <v>52</v>
      </c>
      <c r="I18" s="2" t="n">
        <v>924283</v>
      </c>
      <c r="J18" s="3" t="s">
        <v>53</v>
      </c>
      <c r="K18" s="2" t="s">
        <v>54</v>
      </c>
      <c r="L18" s="2" t="s">
        <v>55</v>
      </c>
      <c r="M18" s="2" t="s">
        <v>56</v>
      </c>
    </row>
    <row r="19" customFormat="false" ht="18.7" hidden="false" customHeight="true" outlineLevel="0" collapsed="false">
      <c r="A19" s="5" t="str">
        <f aca="false">HYPERLINK("https://mncourtfraud.com/file/27-CR-19-3128.pdf","27-CR-19-3128.pdf")</f>
        <v>27-CR-19-3128.pdf</v>
      </c>
      <c r="B19" s="3" t="s">
        <v>226</v>
      </c>
      <c r="C19" s="2" t="s">
        <v>224</v>
      </c>
      <c r="D19" s="2" t="s">
        <v>225</v>
      </c>
      <c r="E19" s="5" t="str">
        <f aca="false">HYPERLINK("https://mncourtfraud.com/file/27-CR-19-3128.pdf.ots","27-CR-19-3128.pdf.ots")</f>
        <v>27-CR-19-3128.pdf.ots</v>
      </c>
      <c r="F19" s="3" t="s">
        <v>227</v>
      </c>
      <c r="G19" s="5" t="str">
        <f aca="false">HYPERLINK("https://mncourtfraud.com/file/27-CR-19-3128.pdf.ots.upgraded","27-CR-19-3128.pdf.ots.upgraded")</f>
        <v>27-CR-19-3128.pdf.ots.upgraded</v>
      </c>
      <c r="H19" s="2" t="s">
        <v>52</v>
      </c>
      <c r="I19" s="2" t="n">
        <v>924543</v>
      </c>
      <c r="J19" s="3" t="s">
        <v>125</v>
      </c>
      <c r="K19" s="2" t="s">
        <v>126</v>
      </c>
      <c r="L19" s="2" t="s">
        <v>127</v>
      </c>
      <c r="M19" s="2" t="s">
        <v>128</v>
      </c>
    </row>
    <row r="20" customFormat="false" ht="18.7" hidden="false" customHeight="true" outlineLevel="0" collapsed="false">
      <c r="A20" s="5" t="str">
        <f aca="false">HYPERLINK("https://mncourtfraud.com/file/27-CR-19-7700.pdf","27-CR-19-7700.pdf")</f>
        <v>27-CR-19-7700.pdf</v>
      </c>
      <c r="B20" s="3" t="s">
        <v>235</v>
      </c>
      <c r="C20" s="2" t="s">
        <v>233</v>
      </c>
      <c r="D20" s="2" t="s">
        <v>234</v>
      </c>
      <c r="E20" s="5" t="str">
        <f aca="false">HYPERLINK("https://mncourtfraud.com/file/27-CR-19-7700.pdf.ots","27-CR-19-7700.pdf.ots")</f>
        <v>27-CR-19-7700.pdf.ots</v>
      </c>
      <c r="F20" s="3" t="s">
        <v>236</v>
      </c>
      <c r="G20" s="5" t="str">
        <f aca="false">HYPERLINK("https://mncourtfraud.com/file/27-CR-19-7700.pdf.ots.upgraded","27-CR-19-7700.pdf.ots.upgraded")</f>
        <v>27-CR-19-7700.pdf.ots.upgraded</v>
      </c>
      <c r="H20" s="2" t="s">
        <v>52</v>
      </c>
      <c r="I20" s="2" t="n">
        <v>924543</v>
      </c>
      <c r="J20" s="3" t="s">
        <v>125</v>
      </c>
      <c r="K20" s="2" t="s">
        <v>126</v>
      </c>
      <c r="L20" s="2" t="s">
        <v>127</v>
      </c>
      <c r="M20" s="2" t="s">
        <v>128</v>
      </c>
    </row>
    <row r="21" customFormat="false" ht="18.7" hidden="false" customHeight="true" outlineLevel="0" collapsed="false">
      <c r="A21" s="5" t="str">
        <f aca="false">HYPERLINK("https://mncourtfraud.com/file/27-CR-19-8946.pdf","27-CR-19-8946.pdf")</f>
        <v>27-CR-19-8946.pdf</v>
      </c>
      <c r="B21" s="3" t="s">
        <v>242</v>
      </c>
      <c r="C21" s="2" t="s">
        <v>240</v>
      </c>
      <c r="D21" s="2" t="s">
        <v>241</v>
      </c>
      <c r="E21" s="5" t="str">
        <f aca="false">HYPERLINK("https://mncourtfraud.com/file/27-CR-19-8946.pdf.ots","27-CR-19-8946.pdf.ots")</f>
        <v>27-CR-19-8946.pdf.ots</v>
      </c>
      <c r="F21" s="3" t="s">
        <v>243</v>
      </c>
      <c r="G21" s="5" t="str">
        <f aca="false">HYPERLINK("https://mncourtfraud.com/file/27-CR-19-8946.pdf.ots.upgraded","27-CR-19-8946.pdf.ots.upgraded")</f>
        <v>27-CR-19-8946.pdf.ots.upgraded</v>
      </c>
      <c r="H21" s="2" t="s">
        <v>52</v>
      </c>
      <c r="I21" s="2" t="n">
        <v>924286</v>
      </c>
      <c r="J21" s="3" t="s">
        <v>245</v>
      </c>
      <c r="K21" s="2" t="s">
        <v>246</v>
      </c>
      <c r="L21" s="2" t="s">
        <v>247</v>
      </c>
      <c r="M21" s="2" t="s">
        <v>248</v>
      </c>
    </row>
    <row r="22" customFormat="false" ht="18.7" hidden="false" customHeight="true" outlineLevel="0" collapsed="false">
      <c r="A22" s="5" t="str">
        <f aca="false">HYPERLINK("https://mncourtfraud.com/file/27-CR-19-9140.pdf","27-CR-19-9140.pdf")</f>
        <v>27-CR-19-9140.pdf</v>
      </c>
      <c r="B22" s="3" t="s">
        <v>255</v>
      </c>
      <c r="C22" s="2" t="s">
        <v>253</v>
      </c>
      <c r="D22" s="2" t="s">
        <v>254</v>
      </c>
      <c r="E22" s="5" t="str">
        <f aca="false">HYPERLINK("https://mncourtfraud.com/file/27-CR-19-9140.pdf.ots","27-CR-19-9140.pdf.ots")</f>
        <v>27-CR-19-9140.pdf.ots</v>
      </c>
      <c r="F22" s="3" t="s">
        <v>256</v>
      </c>
      <c r="G22" s="5" t="str">
        <f aca="false">HYPERLINK("https://mncourtfraud.com/file/27-CR-19-9140.pdf.ots.upgraded","27-CR-19-9140.pdf.ots.upgraded")</f>
        <v>27-CR-19-9140.pdf.ots.upgraded</v>
      </c>
      <c r="H22" s="2" t="s">
        <v>52</v>
      </c>
      <c r="I22" s="2" t="n">
        <v>924461</v>
      </c>
      <c r="J22" s="3" t="s">
        <v>136</v>
      </c>
      <c r="K22" s="2" t="s">
        <v>137</v>
      </c>
      <c r="L22" s="2" t="s">
        <v>138</v>
      </c>
      <c r="M22" s="2" t="s">
        <v>139</v>
      </c>
    </row>
    <row r="23" customFormat="false" ht="18.7" hidden="false" customHeight="true" outlineLevel="0" collapsed="false">
      <c r="A23" s="5" t="str">
        <f aca="false">HYPERLINK("https://mncourtfraud.com/file/27-CR-20-1373.pdf","27-CR-20-1373.pdf")</f>
        <v>27-CR-20-1373.pdf</v>
      </c>
      <c r="B23" s="3" t="s">
        <v>262</v>
      </c>
      <c r="C23" s="2" t="s">
        <v>260</v>
      </c>
      <c r="D23" s="2" t="s">
        <v>261</v>
      </c>
      <c r="E23" s="5" t="str">
        <f aca="false">HYPERLINK("https://mncourtfraud.com/file/27-CR-20-1373.pdf.ots","27-CR-20-1373.pdf.ots")</f>
        <v>27-CR-20-1373.pdf.ots</v>
      </c>
      <c r="F23" s="3" t="s">
        <v>263</v>
      </c>
      <c r="G23" s="5" t="str">
        <f aca="false">HYPERLINK("https://mncourtfraud.com/file/27-CR-20-1373.pdf.ots.upgraded","27-CR-20-1373.pdf.ots.upgraded")</f>
        <v>27-CR-20-1373.pdf.ots.upgraded</v>
      </c>
      <c r="H23" s="2" t="s">
        <v>52</v>
      </c>
      <c r="I23" s="2" t="n">
        <v>924446</v>
      </c>
      <c r="J23" s="3" t="s">
        <v>265</v>
      </c>
      <c r="K23" s="2" t="s">
        <v>266</v>
      </c>
      <c r="L23" s="2" t="s">
        <v>70</v>
      </c>
      <c r="M23" s="2" t="s">
        <v>267</v>
      </c>
    </row>
    <row r="24" customFormat="false" ht="18.7" hidden="false" customHeight="true" outlineLevel="0" collapsed="false">
      <c r="A24" s="5" t="str">
        <f aca="false">HYPERLINK("https://mncourtfraud.com/file/27-CR-20-14068.pdf","27-CR-20-14068.pdf")</f>
        <v>27-CR-20-14068.pdf</v>
      </c>
      <c r="B24" s="3" t="s">
        <v>274</v>
      </c>
      <c r="C24" s="2" t="s">
        <v>272</v>
      </c>
      <c r="D24" s="2" t="s">
        <v>273</v>
      </c>
      <c r="E24" s="5" t="str">
        <f aca="false">HYPERLINK("https://mncourtfraud.com/file/27-CR-20-14068.pdf.ots","27-CR-20-14068.pdf.ots")</f>
        <v>27-CR-20-14068.pdf.ots</v>
      </c>
      <c r="F24" s="3" t="s">
        <v>275</v>
      </c>
      <c r="G24" s="5" t="str">
        <f aca="false">HYPERLINK("https://mncourtfraud.com/file/27-CR-20-14068.pdf.ots.upgraded","27-CR-20-14068.pdf.ots.upgraded")</f>
        <v>27-CR-20-14068.pdf.ots.upgraded</v>
      </c>
      <c r="H24" s="2" t="s">
        <v>52</v>
      </c>
      <c r="I24" s="2" t="n">
        <v>924275</v>
      </c>
      <c r="J24" s="3" t="s">
        <v>277</v>
      </c>
      <c r="K24" s="2" t="s">
        <v>278</v>
      </c>
      <c r="L24" s="2" t="s">
        <v>279</v>
      </c>
      <c r="M24" s="2" t="s">
        <v>280</v>
      </c>
    </row>
    <row r="25" customFormat="false" ht="18.7" hidden="false" customHeight="true" outlineLevel="0" collapsed="false">
      <c r="A25" s="5" t="str">
        <f aca="false">HYPERLINK("https://mncourtfraud.com/file/27-CR-20-14702.pdf","27-CR-20-14702.pdf")</f>
        <v>27-CR-20-14702.pdf</v>
      </c>
      <c r="B25" s="3" t="s">
        <v>289</v>
      </c>
      <c r="C25" s="2" t="s">
        <v>287</v>
      </c>
      <c r="D25" s="2" t="s">
        <v>288</v>
      </c>
      <c r="E25" s="5" t="str">
        <f aca="false">HYPERLINK("https://mncourtfraud.com/file/27-CR-20-14702.pdf.ots","27-CR-20-14702.pdf.ots")</f>
        <v>27-CR-20-14702.pdf.ots</v>
      </c>
      <c r="F25" s="3" t="s">
        <v>290</v>
      </c>
      <c r="G25" s="5" t="str">
        <f aca="false">HYPERLINK("https://mncourtfraud.com/file/27-CR-20-14702.pdf.ots.upgraded","27-CR-20-14702.pdf.ots.upgraded")</f>
        <v>27-CR-20-14702.pdf.ots.upgraded</v>
      </c>
      <c r="H25" s="2" t="s">
        <v>52</v>
      </c>
      <c r="I25" s="2" t="n">
        <v>924467</v>
      </c>
      <c r="J25" s="3" t="s">
        <v>292</v>
      </c>
      <c r="K25" s="2" t="s">
        <v>293</v>
      </c>
      <c r="L25" s="2" t="s">
        <v>294</v>
      </c>
      <c r="M25" s="2" t="s">
        <v>295</v>
      </c>
    </row>
    <row r="26" customFormat="false" ht="18.7" hidden="false" customHeight="true" outlineLevel="0" collapsed="false">
      <c r="A26" s="5" t="str">
        <f aca="false">HYPERLINK("https://mncourtfraud.com/file/27-CR-20-15234.pdf","27-CR-20-15234.pdf")</f>
        <v>27-CR-20-15234.pdf</v>
      </c>
      <c r="B26" s="3" t="s">
        <v>300</v>
      </c>
      <c r="C26" s="2" t="s">
        <v>298</v>
      </c>
      <c r="D26" s="2" t="s">
        <v>299</v>
      </c>
      <c r="E26" s="5" t="str">
        <f aca="false">HYPERLINK("https://mncourtfraud.com/file/27-CR-20-15234.pdf.ots","27-CR-20-15234.pdf.ots")</f>
        <v>27-CR-20-15234.pdf.ots</v>
      </c>
      <c r="F26" s="3" t="s">
        <v>301</v>
      </c>
      <c r="G26" s="5" t="str">
        <f aca="false">HYPERLINK("https://mncourtfraud.com/file/27-CR-20-15234.pdf.ots.upgraded","27-CR-20-15234.pdf.ots.upgraded")</f>
        <v>27-CR-20-15234.pdf.ots.upgraded</v>
      </c>
      <c r="H26" s="2" t="s">
        <v>52</v>
      </c>
      <c r="I26" s="2" t="n">
        <v>924446</v>
      </c>
      <c r="J26" s="3" t="s">
        <v>265</v>
      </c>
      <c r="K26" s="2" t="s">
        <v>266</v>
      </c>
      <c r="L26" s="2" t="s">
        <v>70</v>
      </c>
      <c r="M26" s="2" t="s">
        <v>267</v>
      </c>
    </row>
    <row r="27" customFormat="false" ht="18.7" hidden="false" customHeight="true" outlineLevel="0" collapsed="false">
      <c r="A27" s="5" t="str">
        <f aca="false">HYPERLINK("https://mncourtfraud.com/file/27-CR-20-15386.pdf","27-CR-20-15386.pdf")</f>
        <v>27-CR-20-15386.pdf</v>
      </c>
      <c r="B27" s="3" t="s">
        <v>307</v>
      </c>
      <c r="C27" s="2" t="s">
        <v>305</v>
      </c>
      <c r="D27" s="2" t="s">
        <v>306</v>
      </c>
      <c r="E27" s="5" t="str">
        <f aca="false">HYPERLINK("https://mncourtfraud.com/file/27-CR-20-15386.pdf.ots","27-CR-20-15386.pdf.ots")</f>
        <v>27-CR-20-15386.pdf.ots</v>
      </c>
      <c r="F27" s="3" t="s">
        <v>308</v>
      </c>
      <c r="G27" s="5" t="str">
        <f aca="false">HYPERLINK("https://mncourtfraud.com/file/27-CR-20-15386.pdf.ots.upgraded","27-CR-20-15386.pdf.ots.upgraded")</f>
        <v>27-CR-20-15386.pdf.ots.upgraded</v>
      </c>
      <c r="H27" s="2" t="s">
        <v>52</v>
      </c>
      <c r="I27" s="2" t="n">
        <v>924451</v>
      </c>
      <c r="J27" s="3" t="s">
        <v>69</v>
      </c>
      <c r="K27" s="2" t="s">
        <v>70</v>
      </c>
      <c r="L27" s="2" t="s">
        <v>71</v>
      </c>
      <c r="M27" s="2" t="s">
        <v>72</v>
      </c>
    </row>
    <row r="28" customFormat="false" ht="18.7" hidden="false" customHeight="true" outlineLevel="0" collapsed="false">
      <c r="A28" s="5" t="str">
        <f aca="false">HYPERLINK("https://mncourtfraud.com/file/27-CR-20-1566.pdf","27-CR-20-1566.pdf")</f>
        <v>27-CR-20-1566.pdf</v>
      </c>
      <c r="B28" s="3" t="s">
        <v>314</v>
      </c>
      <c r="C28" s="2" t="s">
        <v>312</v>
      </c>
      <c r="D28" s="2" t="s">
        <v>313</v>
      </c>
      <c r="E28" s="5" t="str">
        <f aca="false">HYPERLINK("https://mncourtfraud.com/file/27-CR-20-1566.pdf.ots","27-CR-20-1566.pdf.ots")</f>
        <v>27-CR-20-1566.pdf.ots</v>
      </c>
      <c r="F28" s="3" t="s">
        <v>315</v>
      </c>
      <c r="G28" s="5" t="str">
        <f aca="false">HYPERLINK("https://mncourtfraud.com/file/27-CR-20-1566.pdf.ots.upgraded","27-CR-20-1566.pdf.ots.upgraded")</f>
        <v>27-CR-20-1566.pdf.ots.upgraded</v>
      </c>
      <c r="H28" s="2" t="s">
        <v>52</v>
      </c>
      <c r="I28" s="2" t="n">
        <v>924446</v>
      </c>
      <c r="J28" s="3" t="s">
        <v>265</v>
      </c>
      <c r="K28" s="2" t="s">
        <v>266</v>
      </c>
      <c r="L28" s="2" t="s">
        <v>70</v>
      </c>
      <c r="M28" s="2" t="s">
        <v>267</v>
      </c>
    </row>
    <row r="29" customFormat="false" ht="18.7" hidden="false" customHeight="true" outlineLevel="0" collapsed="false">
      <c r="A29" s="5" t="str">
        <f aca="false">HYPERLINK("https://mncourtfraud.com/file/27-CR-20-16508.pdf","27-CR-20-16508.pdf")</f>
        <v>27-CR-20-16508.pdf</v>
      </c>
      <c r="B29" s="3" t="s">
        <v>321</v>
      </c>
      <c r="C29" s="2" t="s">
        <v>319</v>
      </c>
      <c r="D29" s="2" t="s">
        <v>320</v>
      </c>
      <c r="E29" s="5" t="str">
        <f aca="false">HYPERLINK("https://mncourtfraud.com/file/27-CR-20-16508.pdf.ots","27-CR-20-16508.pdf.ots")</f>
        <v>27-CR-20-16508.pdf.ots</v>
      </c>
      <c r="F29" s="3" t="s">
        <v>322</v>
      </c>
      <c r="G29" s="5" t="str">
        <f aca="false">HYPERLINK("https://mncourtfraud.com/file/27-CR-20-16508.pdf.ots.upgraded","27-CR-20-16508.pdf.ots.upgraded")</f>
        <v>27-CR-20-16508.pdf.ots.upgraded</v>
      </c>
      <c r="H29" s="2" t="s">
        <v>52</v>
      </c>
      <c r="I29" s="2" t="n">
        <v>924446</v>
      </c>
      <c r="J29" s="3" t="s">
        <v>265</v>
      </c>
      <c r="K29" s="2" t="s">
        <v>266</v>
      </c>
      <c r="L29" s="2" t="s">
        <v>70</v>
      </c>
      <c r="M29" s="2" t="s">
        <v>267</v>
      </c>
    </row>
    <row r="30" customFormat="false" ht="18.7" hidden="false" customHeight="true" outlineLevel="0" collapsed="false">
      <c r="A30" s="5" t="str">
        <f aca="false">HYPERLINK("https://mncourtfraud.com/file/27-CR-20-16637.pdf","27-CR-20-16637.pdf")</f>
        <v>27-CR-20-16637.pdf</v>
      </c>
      <c r="B30" s="3" t="s">
        <v>328</v>
      </c>
      <c r="C30" s="2" t="s">
        <v>326</v>
      </c>
      <c r="D30" s="2" t="s">
        <v>327</v>
      </c>
      <c r="E30" s="5" t="str">
        <f aca="false">HYPERLINK("https://mncourtfraud.com/file/27-CR-20-16637.pdf.ots","27-CR-20-16637.pdf.ots")</f>
        <v>27-CR-20-16637.pdf.ots</v>
      </c>
      <c r="F30" s="3" t="s">
        <v>329</v>
      </c>
      <c r="G30" s="5" t="str">
        <f aca="false">HYPERLINK("https://mncourtfraud.com/file/27-CR-20-16637.pdf.ots.upgraded","27-CR-20-16637.pdf.ots.upgraded")</f>
        <v>27-CR-20-16637.pdf.ots.upgraded</v>
      </c>
      <c r="H30" s="2" t="s">
        <v>52</v>
      </c>
      <c r="I30" s="2" t="n">
        <v>924283</v>
      </c>
      <c r="J30" s="3" t="s">
        <v>53</v>
      </c>
      <c r="K30" s="2" t="s">
        <v>54</v>
      </c>
      <c r="L30" s="2" t="s">
        <v>55</v>
      </c>
      <c r="M30" s="2" t="s">
        <v>56</v>
      </c>
    </row>
    <row r="31" customFormat="false" ht="18.7" hidden="false" customHeight="true" outlineLevel="0" collapsed="false">
      <c r="A31" s="5" t="str">
        <f aca="false">HYPERLINK("https://mncourtfraud.com/file/27-CR-20-17876.pdf","27-CR-20-17876.pdf")</f>
        <v>27-CR-20-17876.pdf</v>
      </c>
      <c r="B31" s="3" t="s">
        <v>335</v>
      </c>
      <c r="C31" s="2" t="s">
        <v>333</v>
      </c>
      <c r="D31" s="2" t="s">
        <v>334</v>
      </c>
      <c r="E31" s="5" t="str">
        <f aca="false">HYPERLINK("https://mncourtfraud.com/file/27-CR-20-17876.pdf.ots","27-CR-20-17876.pdf.ots")</f>
        <v>27-CR-20-17876.pdf.ots</v>
      </c>
      <c r="F31" s="3" t="s">
        <v>336</v>
      </c>
      <c r="G31" s="5" t="str">
        <f aca="false">HYPERLINK("https://mncourtfraud.com/file/27-CR-20-17876.pdf.ots.upgraded","27-CR-20-17876.pdf.ots.upgraded")</f>
        <v>27-CR-20-17876.pdf.ots.upgraded</v>
      </c>
      <c r="H31" s="2" t="s">
        <v>52</v>
      </c>
      <c r="I31" s="2" t="n">
        <v>924446</v>
      </c>
      <c r="J31" s="3" t="s">
        <v>265</v>
      </c>
      <c r="K31" s="2" t="s">
        <v>266</v>
      </c>
      <c r="L31" s="2" t="s">
        <v>70</v>
      </c>
      <c r="M31" s="2" t="s">
        <v>267</v>
      </c>
    </row>
    <row r="32" customFormat="false" ht="18.7" hidden="false" customHeight="true" outlineLevel="0" collapsed="false">
      <c r="A32" s="5" t="str">
        <f aca="false">HYPERLINK("https://mncourtfraud.com/file/27-CR-20-18077.pdf","27-CR-20-18077.pdf")</f>
        <v>27-CR-20-18077.pdf</v>
      </c>
      <c r="B32" s="3" t="s">
        <v>342</v>
      </c>
      <c r="C32" s="2" t="s">
        <v>340</v>
      </c>
      <c r="D32" s="2" t="s">
        <v>341</v>
      </c>
      <c r="E32" s="5" t="str">
        <f aca="false">HYPERLINK("https://mncourtfraud.com/file/27-CR-20-18077.pdf.ots","27-CR-20-18077.pdf.ots")</f>
        <v>27-CR-20-18077.pdf.ots</v>
      </c>
      <c r="F32" s="3" t="s">
        <v>343</v>
      </c>
      <c r="G32" s="5" t="str">
        <f aca="false">HYPERLINK("https://mncourtfraud.com/file/27-CR-20-18077.pdf.ots.upgraded","27-CR-20-18077.pdf.ots.upgraded")</f>
        <v>27-CR-20-18077.pdf.ots.upgraded</v>
      </c>
      <c r="H32" s="2" t="s">
        <v>52</v>
      </c>
      <c r="I32" s="2" t="n">
        <v>924283</v>
      </c>
      <c r="J32" s="3" t="s">
        <v>53</v>
      </c>
      <c r="K32" s="2" t="s">
        <v>54</v>
      </c>
      <c r="L32" s="2" t="s">
        <v>55</v>
      </c>
      <c r="M32" s="2" t="s">
        <v>56</v>
      </c>
    </row>
    <row r="33" customFormat="false" ht="18.7" hidden="false" customHeight="true" outlineLevel="0" collapsed="false">
      <c r="A33" s="5" t="str">
        <f aca="false">HYPERLINK("https://mncourtfraud.com/file/27-CR-20-19180.pdf","27-CR-20-19180.pdf")</f>
        <v>27-CR-20-19180.pdf</v>
      </c>
      <c r="B33" s="3" t="s">
        <v>351</v>
      </c>
      <c r="C33" s="2" t="s">
        <v>349</v>
      </c>
      <c r="D33" s="2" t="s">
        <v>350</v>
      </c>
      <c r="E33" s="5" t="str">
        <f aca="false">HYPERLINK("https://mncourtfraud.com/file/27-CR-20-19180.pdf.ots","27-CR-20-19180.pdf.ots")</f>
        <v>27-CR-20-19180.pdf.ots</v>
      </c>
      <c r="F33" s="3" t="s">
        <v>352</v>
      </c>
      <c r="G33" s="5" t="str">
        <f aca="false">HYPERLINK("https://mncourtfraud.com/file/27-CR-20-19180.pdf.ots.upgraded","27-CR-20-19180.pdf.ots.upgraded")</f>
        <v>27-CR-20-19180.pdf.ots.upgraded</v>
      </c>
      <c r="H33" s="2" t="s">
        <v>52</v>
      </c>
      <c r="I33" s="2" t="n">
        <v>924467</v>
      </c>
      <c r="J33" s="3" t="s">
        <v>292</v>
      </c>
      <c r="K33" s="2" t="s">
        <v>293</v>
      </c>
      <c r="L33" s="2" t="s">
        <v>294</v>
      </c>
      <c r="M33" s="2" t="s">
        <v>295</v>
      </c>
    </row>
    <row r="34" customFormat="false" ht="18.7" hidden="false" customHeight="true" outlineLevel="0" collapsed="false">
      <c r="A34" s="5" t="str">
        <f aca="false">HYPERLINK("https://mncourtfraud.com/file/27-CR-20-20155.pdf","27-CR-20-20155.pdf")</f>
        <v>27-CR-20-20155.pdf</v>
      </c>
      <c r="B34" s="3" t="s">
        <v>358</v>
      </c>
      <c r="C34" s="2" t="s">
        <v>356</v>
      </c>
      <c r="D34" s="2" t="s">
        <v>357</v>
      </c>
      <c r="E34" s="5" t="str">
        <f aca="false">HYPERLINK("https://mncourtfraud.com/file/27-CR-20-20155.pdf.ots","27-CR-20-20155.pdf.ots")</f>
        <v>27-CR-20-20155.pdf.ots</v>
      </c>
      <c r="F34" s="3" t="s">
        <v>359</v>
      </c>
      <c r="G34" s="5" t="str">
        <f aca="false">HYPERLINK("https://mncourtfraud.com/file/27-CR-20-20155.pdf.ots.upgraded","27-CR-20-20155.pdf.ots.upgraded")</f>
        <v>27-CR-20-20155.pdf.ots.upgraded</v>
      </c>
      <c r="H34" s="2" t="s">
        <v>52</v>
      </c>
      <c r="I34" s="2" t="n">
        <v>924467</v>
      </c>
      <c r="J34" s="3" t="s">
        <v>292</v>
      </c>
      <c r="K34" s="2" t="s">
        <v>293</v>
      </c>
      <c r="L34" s="2" t="s">
        <v>294</v>
      </c>
      <c r="M34" s="2" t="s">
        <v>295</v>
      </c>
    </row>
    <row r="35" customFormat="false" ht="18.7" hidden="false" customHeight="true" outlineLevel="0" collapsed="false">
      <c r="A35" s="5" t="str">
        <f aca="false">HYPERLINK("https://mncourtfraud.com/file/27-CR-20-20541.pdf","27-CR-20-20541.pdf")</f>
        <v>27-CR-20-20541.pdf</v>
      </c>
      <c r="B35" s="3" t="s">
        <v>365</v>
      </c>
      <c r="C35" s="2" t="s">
        <v>363</v>
      </c>
      <c r="D35" s="2" t="s">
        <v>364</v>
      </c>
      <c r="E35" s="5" t="str">
        <f aca="false">HYPERLINK("https://mncourtfraud.com/file/27-CR-20-20541.pdf.ots","27-CR-20-20541.pdf.ots")</f>
        <v>27-CR-20-20541.pdf.ots</v>
      </c>
      <c r="F35" s="3" t="s">
        <v>366</v>
      </c>
      <c r="G35" s="5" t="str">
        <f aca="false">HYPERLINK("https://mncourtfraud.com/file/27-CR-20-20541.pdf.ots.upgraded","27-CR-20-20541.pdf.ots.upgraded")</f>
        <v>27-CR-20-20541.pdf.ots.upgraded</v>
      </c>
      <c r="H35" s="2" t="s">
        <v>52</v>
      </c>
      <c r="I35" s="2" t="n">
        <v>924446</v>
      </c>
      <c r="J35" s="3" t="s">
        <v>265</v>
      </c>
      <c r="K35" s="2" t="s">
        <v>266</v>
      </c>
      <c r="L35" s="2" t="s">
        <v>70</v>
      </c>
      <c r="M35" s="2" t="s">
        <v>267</v>
      </c>
    </row>
    <row r="36" customFormat="false" ht="18.7" hidden="false" customHeight="true" outlineLevel="0" collapsed="false">
      <c r="A36" s="5" t="str">
        <f aca="false">HYPERLINK("https://mncourtfraud.com/file/27-CR-20-20866.pdf","27-CR-20-20866.pdf")</f>
        <v>27-CR-20-20866.pdf</v>
      </c>
      <c r="B36" s="3" t="s">
        <v>372</v>
      </c>
      <c r="C36" s="2" t="s">
        <v>370</v>
      </c>
      <c r="D36" s="2" t="s">
        <v>371</v>
      </c>
      <c r="E36" s="5" t="str">
        <f aca="false">HYPERLINK("https://mncourtfraud.com/file/27-CR-20-20866.pdf.ots","27-CR-20-20866.pdf.ots")</f>
        <v>27-CR-20-20866.pdf.ots</v>
      </c>
      <c r="F36" s="3" t="s">
        <v>373</v>
      </c>
      <c r="G36" s="5" t="str">
        <f aca="false">HYPERLINK("https://mncourtfraud.com/file/27-CR-20-20866.pdf.ots.upgraded","27-CR-20-20866.pdf.ots.upgraded")</f>
        <v>27-CR-20-20866.pdf.ots.upgraded</v>
      </c>
      <c r="H36" s="2" t="s">
        <v>52</v>
      </c>
      <c r="I36" s="2" t="n">
        <v>924365</v>
      </c>
      <c r="J36" s="3" t="s">
        <v>375</v>
      </c>
      <c r="K36" s="2" t="s">
        <v>376</v>
      </c>
      <c r="L36" s="2" t="s">
        <v>377</v>
      </c>
      <c r="M36" s="2" t="s">
        <v>378</v>
      </c>
    </row>
    <row r="37" customFormat="false" ht="18.7" hidden="false" customHeight="true" outlineLevel="0" collapsed="false">
      <c r="A37" s="5" t="str">
        <f aca="false">HYPERLINK("https://mncourtfraud.com/file/27-CR-20-20868.pdf","27-CR-20-20868.pdf")</f>
        <v>27-CR-20-20868.pdf</v>
      </c>
      <c r="B37" s="3" t="s">
        <v>383</v>
      </c>
      <c r="C37" s="2" t="s">
        <v>381</v>
      </c>
      <c r="D37" s="2" t="s">
        <v>382</v>
      </c>
      <c r="E37" s="5" t="str">
        <f aca="false">HYPERLINK("https://mncourtfraud.com/file/27-CR-20-20868.pdf.ots","27-CR-20-20868.pdf.ots")</f>
        <v>27-CR-20-20868.pdf.ots</v>
      </c>
      <c r="F37" s="3" t="s">
        <v>384</v>
      </c>
      <c r="G37" s="5" t="str">
        <f aca="false">HYPERLINK("https://mncourtfraud.com/file/27-CR-20-20868.pdf.ots.upgraded","27-CR-20-20868.pdf.ots.upgraded")</f>
        <v>27-CR-20-20868.pdf.ots.upgraded</v>
      </c>
      <c r="H37" s="2" t="s">
        <v>52</v>
      </c>
      <c r="I37" s="2" t="n">
        <v>924295</v>
      </c>
      <c r="J37" s="3" t="s">
        <v>386</v>
      </c>
      <c r="K37" s="2" t="s">
        <v>387</v>
      </c>
      <c r="L37" s="2" t="s">
        <v>388</v>
      </c>
      <c r="M37" s="2" t="s">
        <v>389</v>
      </c>
    </row>
    <row r="38" customFormat="false" ht="18.7" hidden="false" customHeight="true" outlineLevel="0" collapsed="false">
      <c r="A38" s="5" t="str">
        <f aca="false">HYPERLINK("https://mncourtfraud.com/file/27-CR-20-22971.pdf","27-CR-20-22971.pdf")</f>
        <v>27-CR-20-22971.pdf</v>
      </c>
      <c r="B38" s="3" t="s">
        <v>396</v>
      </c>
      <c r="C38" s="2" t="s">
        <v>394</v>
      </c>
      <c r="D38" s="2" t="s">
        <v>395</v>
      </c>
      <c r="E38" s="5" t="str">
        <f aca="false">HYPERLINK("https://mncourtfraud.com/file/27-CR-20-22971.pdf.ots","27-CR-20-22971.pdf.ots")</f>
        <v>27-CR-20-22971.pdf.ots</v>
      </c>
      <c r="F38" s="3" t="s">
        <v>397</v>
      </c>
      <c r="G38" s="5" t="str">
        <f aca="false">HYPERLINK("https://mncourtfraud.com/file/27-CR-20-22971.pdf.ots.upgraded","27-CR-20-22971.pdf.ots.upgraded")</f>
        <v>27-CR-20-22971.pdf.ots.upgraded</v>
      </c>
      <c r="H38" s="2" t="s">
        <v>52</v>
      </c>
      <c r="I38" s="2" t="n">
        <v>924446</v>
      </c>
      <c r="J38" s="3" t="s">
        <v>265</v>
      </c>
      <c r="K38" s="2" t="s">
        <v>266</v>
      </c>
      <c r="L38" s="2" t="s">
        <v>70</v>
      </c>
      <c r="M38" s="2" t="s">
        <v>267</v>
      </c>
    </row>
    <row r="39" customFormat="false" ht="18.7" hidden="false" customHeight="true" outlineLevel="0" collapsed="false">
      <c r="A39" s="5" t="str">
        <f aca="false">HYPERLINK("https://mncourtfraud.com/file/27-CR-20-26061.pdf","27-CR-20-26061.pdf")</f>
        <v>27-CR-20-26061.pdf</v>
      </c>
      <c r="B39" s="3" t="s">
        <v>405</v>
      </c>
      <c r="C39" s="2" t="s">
        <v>403</v>
      </c>
      <c r="D39" s="2" t="s">
        <v>404</v>
      </c>
      <c r="E39" s="5" t="str">
        <f aca="false">HYPERLINK("https://mncourtfraud.com/file/27-CR-20-26061.pdf.ots","27-CR-20-26061.pdf.ots")</f>
        <v>27-CR-20-26061.pdf.ots</v>
      </c>
      <c r="F39" s="3" t="s">
        <v>406</v>
      </c>
      <c r="G39" s="5" t="str">
        <f aca="false">HYPERLINK("https://mncourtfraud.com/file/27-CR-20-26061.pdf.ots.upgraded","27-CR-20-26061.pdf.ots.upgraded")</f>
        <v>27-CR-20-26061.pdf.ots.upgraded</v>
      </c>
      <c r="H39" s="2" t="s">
        <v>52</v>
      </c>
      <c r="I39" s="2" t="n">
        <v>924467</v>
      </c>
      <c r="J39" s="3" t="s">
        <v>292</v>
      </c>
      <c r="K39" s="2" t="s">
        <v>293</v>
      </c>
      <c r="L39" s="2" t="s">
        <v>294</v>
      </c>
      <c r="M39" s="2" t="s">
        <v>295</v>
      </c>
    </row>
    <row r="40" customFormat="false" ht="18.7" hidden="false" customHeight="true" outlineLevel="0" collapsed="false">
      <c r="A40" s="5" t="str">
        <f aca="false">HYPERLINK("https://mncourtfraud.com/file/27-CR-20-27259.pdf","27-CR-20-27259.pdf")</f>
        <v>27-CR-20-27259.pdf</v>
      </c>
      <c r="B40" s="3" t="s">
        <v>412</v>
      </c>
      <c r="C40" s="2" t="s">
        <v>410</v>
      </c>
      <c r="D40" s="2" t="s">
        <v>411</v>
      </c>
      <c r="E40" s="5" t="str">
        <f aca="false">HYPERLINK("https://mncourtfraud.com/file/27-CR-20-27259.pdf.ots","27-CR-20-27259.pdf.ots")</f>
        <v>27-CR-20-27259.pdf.ots</v>
      </c>
      <c r="F40" s="3" t="s">
        <v>413</v>
      </c>
      <c r="G40" s="5" t="str">
        <f aca="false">HYPERLINK("https://mncourtfraud.com/file/27-CR-20-27259.pdf.ots.upgraded","27-CR-20-27259.pdf.ots.upgraded")</f>
        <v>27-CR-20-27259.pdf.ots.upgraded</v>
      </c>
      <c r="H40" s="2" t="s">
        <v>52</v>
      </c>
      <c r="I40" s="2" t="n">
        <v>924446</v>
      </c>
      <c r="J40" s="3" t="s">
        <v>265</v>
      </c>
      <c r="K40" s="2" t="s">
        <v>266</v>
      </c>
      <c r="L40" s="2" t="s">
        <v>70</v>
      </c>
      <c r="M40" s="2" t="s">
        <v>267</v>
      </c>
    </row>
    <row r="41" customFormat="false" ht="18.7" hidden="false" customHeight="true" outlineLevel="0" collapsed="false">
      <c r="A41" s="5" t="str">
        <f aca="false">HYPERLINK("https://mncourtfraud.com/file/27-CR-20-3417.pdf","27-CR-20-3417.pdf")</f>
        <v>27-CR-20-3417.pdf</v>
      </c>
      <c r="B41" s="3" t="s">
        <v>419</v>
      </c>
      <c r="C41" s="2" t="s">
        <v>417</v>
      </c>
      <c r="D41" s="2" t="s">
        <v>418</v>
      </c>
      <c r="E41" s="5" t="str">
        <f aca="false">HYPERLINK("https://mncourtfraud.com/file/27-CR-20-3417.pdf.ots","27-CR-20-3417.pdf.ots")</f>
        <v>27-CR-20-3417.pdf.ots</v>
      </c>
      <c r="F41" s="3" t="s">
        <v>420</v>
      </c>
      <c r="G41" s="5" t="str">
        <f aca="false">HYPERLINK("https://mncourtfraud.com/file/27-CR-20-3417.pdf.ots.upgraded","27-CR-20-3417.pdf.ots.upgraded")</f>
        <v>27-CR-20-3417.pdf.ots.upgraded</v>
      </c>
      <c r="H41" s="2" t="s">
        <v>52</v>
      </c>
      <c r="I41" s="2" t="n">
        <v>924451</v>
      </c>
      <c r="J41" s="3" t="s">
        <v>69</v>
      </c>
      <c r="K41" s="2" t="s">
        <v>70</v>
      </c>
      <c r="L41" s="2" t="s">
        <v>71</v>
      </c>
      <c r="M41" s="2" t="s">
        <v>72</v>
      </c>
    </row>
    <row r="42" customFormat="false" ht="18.7" hidden="false" customHeight="true" outlineLevel="0" collapsed="false">
      <c r="A42" s="5" t="str">
        <f aca="false">HYPERLINK("https://mncourtfraud.com/file/27-CR-20-5515.pdf","27-CR-20-5515.pdf")</f>
        <v>27-CR-20-5515.pdf</v>
      </c>
      <c r="B42" s="3" t="s">
        <v>426</v>
      </c>
      <c r="C42" s="2" t="s">
        <v>424</v>
      </c>
      <c r="D42" s="2" t="s">
        <v>425</v>
      </c>
      <c r="E42" s="5" t="str">
        <f aca="false">HYPERLINK("https://mncourtfraud.com/file/27-CR-20-5515.pdf.ots","27-CR-20-5515.pdf.ots")</f>
        <v>27-CR-20-5515.pdf.ots</v>
      </c>
      <c r="F42" s="3" t="s">
        <v>427</v>
      </c>
      <c r="G42" s="5" t="str">
        <f aca="false">HYPERLINK("https://mncourtfraud.com/file/27-CR-20-5515.pdf.ots.upgraded","27-CR-20-5515.pdf.ots.upgraded")</f>
        <v>27-CR-20-5515.pdf.ots.upgraded</v>
      </c>
      <c r="H42" s="2" t="s">
        <v>52</v>
      </c>
      <c r="I42" s="2" t="n">
        <v>924446</v>
      </c>
      <c r="J42" s="3" t="s">
        <v>265</v>
      </c>
      <c r="K42" s="2" t="s">
        <v>266</v>
      </c>
      <c r="L42" s="2" t="s">
        <v>70</v>
      </c>
      <c r="M42" s="2" t="s">
        <v>267</v>
      </c>
    </row>
    <row r="43" customFormat="false" ht="18.7" hidden="false" customHeight="true" outlineLevel="0" collapsed="false">
      <c r="A43" s="5" t="str">
        <f aca="false">HYPERLINK("https://mncourtfraud.com/file/27-CR-20-8039.pdf","27-CR-20-8039.pdf")</f>
        <v>27-CR-20-8039.pdf</v>
      </c>
      <c r="B43" s="3" t="s">
        <v>433</v>
      </c>
      <c r="C43" s="2" t="s">
        <v>431</v>
      </c>
      <c r="D43" s="2" t="s">
        <v>432</v>
      </c>
      <c r="E43" s="5" t="str">
        <f aca="false">HYPERLINK("https://mncourtfraud.com/file/27-CR-20-8039.pdf.ots","27-CR-20-8039.pdf.ots")</f>
        <v>27-CR-20-8039.pdf.ots</v>
      </c>
      <c r="F43" s="3" t="s">
        <v>434</v>
      </c>
      <c r="G43" s="5" t="str">
        <f aca="false">HYPERLINK("https://mncourtfraud.com/file/27-CR-20-8039.pdf.ots.upgraded","27-CR-20-8039.pdf.ots.upgraded")</f>
        <v>27-CR-20-8039.pdf.ots.upgraded</v>
      </c>
      <c r="H43" s="2" t="s">
        <v>52</v>
      </c>
      <c r="I43" s="2" t="n">
        <v>924446</v>
      </c>
      <c r="J43" s="3" t="s">
        <v>265</v>
      </c>
      <c r="K43" s="2" t="s">
        <v>266</v>
      </c>
      <c r="L43" s="2" t="s">
        <v>70</v>
      </c>
      <c r="M43" s="2" t="s">
        <v>267</v>
      </c>
    </row>
    <row r="44" customFormat="false" ht="18.7" hidden="false" customHeight="true" outlineLevel="0" collapsed="false">
      <c r="A44" s="5" t="str">
        <f aca="false">HYPERLINK("https://mncourtfraud.com/file/27-CR-20-8402.pdf","27-CR-20-8402.pdf")</f>
        <v>27-CR-20-8402.pdf</v>
      </c>
      <c r="B44" s="3" t="s">
        <v>440</v>
      </c>
      <c r="C44" s="2" t="s">
        <v>438</v>
      </c>
      <c r="D44" s="2" t="s">
        <v>439</v>
      </c>
      <c r="E44" s="5" t="str">
        <f aca="false">HYPERLINK("https://mncourtfraud.com/file/27-CR-20-8402.pdf.ots","27-CR-20-8402.pdf.ots")</f>
        <v>27-CR-20-8402.pdf.ots</v>
      </c>
      <c r="F44" s="3" t="s">
        <v>441</v>
      </c>
      <c r="G44" s="5" t="str">
        <f aca="false">HYPERLINK("https://mncourtfraud.com/file/27-CR-20-8402.pdf.ots.upgraded","27-CR-20-8402.pdf.ots.upgraded")</f>
        <v>27-CR-20-8402.pdf.ots.upgraded</v>
      </c>
      <c r="H44" s="2" t="s">
        <v>52</v>
      </c>
      <c r="I44" s="2" t="n">
        <v>924543</v>
      </c>
      <c r="J44" s="3" t="s">
        <v>125</v>
      </c>
      <c r="K44" s="2" t="s">
        <v>126</v>
      </c>
      <c r="L44" s="2" t="s">
        <v>127</v>
      </c>
      <c r="M44" s="2" t="s">
        <v>128</v>
      </c>
    </row>
    <row r="45" customFormat="false" ht="18.7" hidden="false" customHeight="true" outlineLevel="0" collapsed="false">
      <c r="A45" s="5" t="str">
        <f aca="false">HYPERLINK("https://mncourtfraud.com/file/27-CR-20-9874.pdf","27-CR-20-9874.pdf")</f>
        <v>27-CR-20-9874.pdf</v>
      </c>
      <c r="B45" s="3" t="s">
        <v>447</v>
      </c>
      <c r="C45" s="2" t="s">
        <v>445</v>
      </c>
      <c r="D45" s="2" t="s">
        <v>446</v>
      </c>
      <c r="E45" s="5" t="str">
        <f aca="false">HYPERLINK("https://mncourtfraud.com/file/27-CR-20-9874.pdf.ots","27-CR-20-9874.pdf.ots")</f>
        <v>27-CR-20-9874.pdf.ots</v>
      </c>
      <c r="F45" s="3" t="s">
        <v>448</v>
      </c>
      <c r="G45" s="5" t="str">
        <f aca="false">HYPERLINK("https://mncourtfraud.com/file/27-CR-20-9874.pdf.ots.upgraded","27-CR-20-9874.pdf.ots.upgraded")</f>
        <v>27-CR-20-9874.pdf.ots.upgraded</v>
      </c>
      <c r="H45" s="2" t="s">
        <v>52</v>
      </c>
      <c r="I45" s="2" t="n">
        <v>924446</v>
      </c>
      <c r="J45" s="3" t="s">
        <v>265</v>
      </c>
      <c r="K45" s="2" t="s">
        <v>266</v>
      </c>
      <c r="L45" s="2" t="s">
        <v>70</v>
      </c>
      <c r="M45" s="2" t="s">
        <v>267</v>
      </c>
    </row>
    <row r="46" customFormat="false" ht="18.7" hidden="false" customHeight="true" outlineLevel="0" collapsed="false">
      <c r="A46" s="5" t="str">
        <f aca="false">HYPERLINK("https://mncourtfraud.com/file/27-CR-21-10040.pdf","27-CR-21-10040.pdf")</f>
        <v>27-CR-21-10040.pdf</v>
      </c>
      <c r="B46" s="3" t="s">
        <v>454</v>
      </c>
      <c r="C46" s="2" t="s">
        <v>452</v>
      </c>
      <c r="D46" s="2" t="s">
        <v>453</v>
      </c>
      <c r="E46" s="5" t="str">
        <f aca="false">HYPERLINK("https://mncourtfraud.com/file/27-CR-21-10040.pdf.ots","27-CR-21-10040.pdf.ots")</f>
        <v>27-CR-21-10040.pdf.ots</v>
      </c>
      <c r="F46" s="3" t="s">
        <v>455</v>
      </c>
      <c r="G46" s="5" t="str">
        <f aca="false">HYPERLINK("https://mncourtfraud.com/file/27-CR-21-10040.pdf.ots.upgraded","27-CR-21-10040.pdf.ots.upgraded")</f>
        <v>27-CR-21-10040.pdf.ots.upgraded</v>
      </c>
      <c r="H46" s="2" t="s">
        <v>52</v>
      </c>
      <c r="I46" s="2" t="n">
        <v>924451</v>
      </c>
      <c r="J46" s="3" t="s">
        <v>69</v>
      </c>
      <c r="K46" s="2" t="s">
        <v>70</v>
      </c>
      <c r="L46" s="2" t="s">
        <v>71</v>
      </c>
      <c r="M46" s="2" t="s">
        <v>72</v>
      </c>
    </row>
    <row r="47" customFormat="false" ht="18.7" hidden="false" customHeight="true" outlineLevel="0" collapsed="false">
      <c r="A47" s="5" t="str">
        <f aca="false">HYPERLINK("https://mncourtfraud.com/file/27-CR-21-10042.pdf","27-CR-21-10042.pdf")</f>
        <v>27-CR-21-10042.pdf</v>
      </c>
      <c r="B47" s="3" t="s">
        <v>461</v>
      </c>
      <c r="C47" s="2" t="s">
        <v>459</v>
      </c>
      <c r="D47" s="2" t="s">
        <v>460</v>
      </c>
      <c r="E47" s="5" t="str">
        <f aca="false">HYPERLINK("https://mncourtfraud.com/file/27-CR-21-10042.pdf.ots","27-CR-21-10042.pdf.ots")</f>
        <v>27-CR-21-10042.pdf.ots</v>
      </c>
      <c r="F47" s="3" t="s">
        <v>462</v>
      </c>
      <c r="G47" s="5" t="str">
        <f aca="false">HYPERLINK("https://mncourtfraud.com/file/27-CR-21-10042.pdf.ots.upgraded","27-CR-21-10042.pdf.ots.upgraded")</f>
        <v>27-CR-21-10042.pdf.ots.upgraded</v>
      </c>
      <c r="H47" s="2" t="s">
        <v>52</v>
      </c>
      <c r="I47" s="2" t="n">
        <v>924446</v>
      </c>
      <c r="J47" s="3" t="s">
        <v>265</v>
      </c>
      <c r="K47" s="2" t="s">
        <v>266</v>
      </c>
      <c r="L47" s="2" t="s">
        <v>70</v>
      </c>
      <c r="M47" s="2" t="s">
        <v>267</v>
      </c>
    </row>
    <row r="48" customFormat="false" ht="18.7" hidden="false" customHeight="true" outlineLevel="0" collapsed="false">
      <c r="A48" s="5" t="str">
        <f aca="false">HYPERLINK("https://mncourtfraud.com/file/27-CR-21-10471.pdf","27-CR-21-10471.pdf")</f>
        <v>27-CR-21-10471.pdf</v>
      </c>
      <c r="B48" s="3" t="s">
        <v>468</v>
      </c>
      <c r="C48" s="2" t="s">
        <v>466</v>
      </c>
      <c r="D48" s="2" t="s">
        <v>467</v>
      </c>
      <c r="E48" s="5" t="str">
        <f aca="false">HYPERLINK("https://mncourtfraud.com/file/27-CR-21-10471.pdf.ots","27-CR-21-10471.pdf.ots")</f>
        <v>27-CR-21-10471.pdf.ots</v>
      </c>
      <c r="F48" s="3" t="s">
        <v>469</v>
      </c>
      <c r="G48" s="5" t="str">
        <f aca="false">HYPERLINK("https://mncourtfraud.com/file/27-CR-21-10471.pdf.ots.upgraded","27-CR-21-10471.pdf.ots.upgraded")</f>
        <v>27-CR-21-10471.pdf.ots.upgraded</v>
      </c>
      <c r="H48" s="2" t="s">
        <v>52</v>
      </c>
      <c r="I48" s="2" t="n">
        <v>924275</v>
      </c>
      <c r="J48" s="3" t="s">
        <v>277</v>
      </c>
      <c r="K48" s="2" t="s">
        <v>278</v>
      </c>
      <c r="L48" s="2" t="s">
        <v>279</v>
      </c>
      <c r="M48" s="2" t="s">
        <v>280</v>
      </c>
    </row>
    <row r="49" customFormat="false" ht="18.7" hidden="false" customHeight="true" outlineLevel="0" collapsed="false">
      <c r="A49" s="5" t="str">
        <f aca="false">HYPERLINK("https://mncourtfraud.com/file/27-CR-21-12955.pdf","27-CR-21-12955.pdf")</f>
        <v>27-CR-21-12955.pdf</v>
      </c>
      <c r="B49" s="3" t="s">
        <v>477</v>
      </c>
      <c r="C49" s="2" t="s">
        <v>475</v>
      </c>
      <c r="D49" s="2" t="s">
        <v>476</v>
      </c>
      <c r="E49" s="5" t="str">
        <f aca="false">HYPERLINK("https://mncourtfraud.com/file/27-CR-21-12955.pdf.ots","27-CR-21-12955.pdf.ots")</f>
        <v>27-CR-21-12955.pdf.ots</v>
      </c>
      <c r="F49" s="3" t="s">
        <v>478</v>
      </c>
      <c r="G49" s="5" t="str">
        <f aca="false">HYPERLINK("https://mncourtfraud.com/file/27-CR-21-12955.pdf.ots.upgraded","27-CR-21-12955.pdf.ots.upgraded")</f>
        <v>27-CR-21-12955.pdf.ots.upgraded</v>
      </c>
      <c r="H49" s="2" t="s">
        <v>52</v>
      </c>
      <c r="I49" s="2" t="n">
        <v>924451</v>
      </c>
      <c r="J49" s="3" t="s">
        <v>69</v>
      </c>
      <c r="K49" s="2" t="s">
        <v>70</v>
      </c>
      <c r="L49" s="2" t="s">
        <v>71</v>
      </c>
      <c r="M49" s="2" t="s">
        <v>72</v>
      </c>
    </row>
    <row r="50" customFormat="false" ht="18.7" hidden="false" customHeight="true" outlineLevel="0" collapsed="false">
      <c r="A50" s="5" t="str">
        <f aca="false">HYPERLINK("https://mncourtfraud.com/file/27-CR-21-13766.pdf","27-CR-21-13766.pdf")</f>
        <v>27-CR-21-13766.pdf</v>
      </c>
      <c r="B50" s="3" t="s">
        <v>484</v>
      </c>
      <c r="C50" s="2" t="s">
        <v>482</v>
      </c>
      <c r="D50" s="2" t="s">
        <v>483</v>
      </c>
      <c r="E50" s="5" t="str">
        <f aca="false">HYPERLINK("https://mncourtfraud.com/file/27-CR-21-13766.pdf.ots","27-CR-21-13766.pdf.ots")</f>
        <v>27-CR-21-13766.pdf.ots</v>
      </c>
      <c r="F50" s="3" t="s">
        <v>485</v>
      </c>
      <c r="G50" s="5" t="str">
        <f aca="false">HYPERLINK("https://mncourtfraud.com/file/27-CR-21-13766.pdf.ots.upgraded","27-CR-21-13766.pdf.ots.upgraded")</f>
        <v>27-CR-21-13766.pdf.ots.upgraded</v>
      </c>
      <c r="H50" s="2" t="s">
        <v>52</v>
      </c>
      <c r="I50" s="2" t="n">
        <v>924467</v>
      </c>
      <c r="J50" s="3" t="s">
        <v>292</v>
      </c>
      <c r="K50" s="2" t="s">
        <v>293</v>
      </c>
      <c r="L50" s="2" t="s">
        <v>294</v>
      </c>
      <c r="M50" s="2" t="s">
        <v>295</v>
      </c>
    </row>
    <row r="51" customFormat="false" ht="18.7" hidden="false" customHeight="true" outlineLevel="0" collapsed="false">
      <c r="A51" s="5" t="str">
        <f aca="false">HYPERLINK("https://mncourtfraud.com/file/27-CR-21-15394.pdf","27-CR-21-15394.pdf")</f>
        <v>27-CR-21-15394.pdf</v>
      </c>
      <c r="B51" s="3" t="s">
        <v>491</v>
      </c>
      <c r="C51" s="2" t="s">
        <v>489</v>
      </c>
      <c r="D51" s="2" t="s">
        <v>490</v>
      </c>
      <c r="E51" s="5" t="str">
        <f aca="false">HYPERLINK("https://mncourtfraud.com/file/27-CR-21-15394.pdf.ots","27-CR-21-15394.pdf.ots")</f>
        <v>27-CR-21-15394.pdf.ots</v>
      </c>
      <c r="F51" s="3" t="s">
        <v>492</v>
      </c>
      <c r="G51" s="5" t="str">
        <f aca="false">HYPERLINK("https://mncourtfraud.com/file/27-CR-21-15394.pdf.ots.upgraded","27-CR-21-15394.pdf.ots.upgraded")</f>
        <v>27-CR-21-15394.pdf.ots.upgraded</v>
      </c>
      <c r="H51" s="2" t="s">
        <v>52</v>
      </c>
      <c r="I51" s="2" t="n">
        <v>924446</v>
      </c>
      <c r="J51" s="3" t="s">
        <v>265</v>
      </c>
      <c r="K51" s="2" t="s">
        <v>266</v>
      </c>
      <c r="L51" s="2" t="s">
        <v>70</v>
      </c>
      <c r="M51" s="2" t="s">
        <v>267</v>
      </c>
    </row>
    <row r="52" customFormat="false" ht="18.7" hidden="false" customHeight="true" outlineLevel="0" collapsed="false">
      <c r="A52" s="5" t="str">
        <f aca="false">HYPERLINK("https://mncourtfraud.com/file/27-CR-21-15403.pdf","27-CR-21-15403.pdf")</f>
        <v>27-CR-21-15403.pdf</v>
      </c>
      <c r="B52" s="3" t="s">
        <v>498</v>
      </c>
      <c r="C52" s="2" t="s">
        <v>496</v>
      </c>
      <c r="D52" s="2" t="s">
        <v>497</v>
      </c>
      <c r="E52" s="5" t="str">
        <f aca="false">HYPERLINK("https://mncourtfraud.com/file/27-CR-21-15403.pdf.ots","27-CR-21-15403.pdf.ots")</f>
        <v>27-CR-21-15403.pdf.ots</v>
      </c>
      <c r="F52" s="3" t="s">
        <v>499</v>
      </c>
      <c r="G52" s="5" t="str">
        <f aca="false">HYPERLINK("https://mncourtfraud.com/file/27-CR-21-15403.pdf.ots.upgraded","27-CR-21-15403.pdf.ots.upgraded")</f>
        <v>27-CR-21-15403.pdf.ots.upgraded</v>
      </c>
      <c r="H52" s="2" t="s">
        <v>52</v>
      </c>
      <c r="I52" s="2" t="n">
        <v>924451</v>
      </c>
      <c r="J52" s="3" t="s">
        <v>69</v>
      </c>
      <c r="K52" s="2" t="s">
        <v>70</v>
      </c>
      <c r="L52" s="2" t="s">
        <v>71</v>
      </c>
      <c r="M52" s="2" t="s">
        <v>72</v>
      </c>
    </row>
    <row r="53" customFormat="false" ht="18.7" hidden="false" customHeight="true" outlineLevel="0" collapsed="false">
      <c r="A53" s="5" t="str">
        <f aca="false">HYPERLINK("https://mncourtfraud.com/file/27-CR-21-15666.pdf","27-CR-21-15666.pdf")</f>
        <v>27-CR-21-15666.pdf</v>
      </c>
      <c r="B53" s="3" t="s">
        <v>505</v>
      </c>
      <c r="C53" s="2" t="s">
        <v>503</v>
      </c>
      <c r="D53" s="2" t="s">
        <v>504</v>
      </c>
      <c r="E53" s="5" t="str">
        <f aca="false">HYPERLINK("https://mncourtfraud.com/file/27-CR-21-15666.pdf.ots","27-CR-21-15666.pdf.ots")</f>
        <v>27-CR-21-15666.pdf.ots</v>
      </c>
      <c r="F53" s="3" t="s">
        <v>506</v>
      </c>
      <c r="G53" s="5" t="str">
        <f aca="false">HYPERLINK("https://mncourtfraud.com/file/27-CR-21-15666.pdf.ots.upgraded","27-CR-21-15666.pdf.ots.upgraded")</f>
        <v>27-CR-21-15666.pdf.ots.upgraded</v>
      </c>
      <c r="H53" s="2" t="s">
        <v>52</v>
      </c>
      <c r="I53" s="2" t="n">
        <v>924446</v>
      </c>
      <c r="J53" s="3" t="s">
        <v>265</v>
      </c>
      <c r="K53" s="2" t="s">
        <v>266</v>
      </c>
      <c r="L53" s="2" t="s">
        <v>70</v>
      </c>
      <c r="M53" s="2" t="s">
        <v>267</v>
      </c>
    </row>
    <row r="54" customFormat="false" ht="18.7" hidden="false" customHeight="true" outlineLevel="0" collapsed="false">
      <c r="A54" s="5" t="str">
        <f aca="false">HYPERLINK("https://mncourtfraud.com/file/27-CR-21-15981.pdf","27-CR-21-15981.pdf")</f>
        <v>27-CR-21-15981.pdf</v>
      </c>
      <c r="B54" s="3" t="s">
        <v>512</v>
      </c>
      <c r="C54" s="2" t="s">
        <v>510</v>
      </c>
      <c r="D54" s="2" t="s">
        <v>511</v>
      </c>
      <c r="E54" s="5" t="str">
        <f aca="false">HYPERLINK("https://mncourtfraud.com/file/27-CR-21-15981.pdf.ots","27-CR-21-15981.pdf.ots")</f>
        <v>27-CR-21-15981.pdf.ots</v>
      </c>
      <c r="F54" s="3" t="s">
        <v>513</v>
      </c>
      <c r="G54" s="5" t="str">
        <f aca="false">HYPERLINK("https://mncourtfraud.com/file/27-CR-21-15981.pdf.ots.upgraded","27-CR-21-15981.pdf.ots.upgraded")</f>
        <v>27-CR-21-15981.pdf.ots.upgraded</v>
      </c>
      <c r="H54" s="2" t="s">
        <v>52</v>
      </c>
      <c r="I54" s="2" t="n">
        <v>924275</v>
      </c>
      <c r="J54" s="3" t="s">
        <v>277</v>
      </c>
      <c r="K54" s="2" t="s">
        <v>278</v>
      </c>
      <c r="L54" s="2" t="s">
        <v>279</v>
      </c>
      <c r="M54" s="2" t="s">
        <v>280</v>
      </c>
    </row>
    <row r="55" customFormat="false" ht="18.7" hidden="false" customHeight="true" outlineLevel="0" collapsed="false">
      <c r="A55" s="5" t="str">
        <f aca="false">HYPERLINK("https://mncourtfraud.com/file/27-CR-21-15984.pdf","27-CR-21-15984.pdf")</f>
        <v>27-CR-21-15984.pdf</v>
      </c>
      <c r="B55" s="3" t="s">
        <v>521</v>
      </c>
      <c r="C55" s="2" t="s">
        <v>519</v>
      </c>
      <c r="D55" s="2" t="s">
        <v>520</v>
      </c>
      <c r="E55" s="5" t="str">
        <f aca="false">HYPERLINK("https://mncourtfraud.com/file/27-CR-21-15984.pdf.ots","27-CR-21-15984.pdf.ots")</f>
        <v>27-CR-21-15984.pdf.ots</v>
      </c>
      <c r="F55" s="3" t="s">
        <v>522</v>
      </c>
      <c r="G55" s="5" t="str">
        <f aca="false">HYPERLINK("https://mncourtfraud.com/file/27-CR-21-15984.pdf.ots.upgraded","27-CR-21-15984.pdf.ots.upgraded")</f>
        <v>27-CR-21-15984.pdf.ots.upgraded</v>
      </c>
      <c r="H55" s="2" t="s">
        <v>52</v>
      </c>
      <c r="I55" s="2" t="n">
        <v>924283</v>
      </c>
      <c r="J55" s="3" t="s">
        <v>53</v>
      </c>
      <c r="K55" s="2" t="s">
        <v>54</v>
      </c>
      <c r="L55" s="2" t="s">
        <v>55</v>
      </c>
      <c r="M55" s="2" t="s">
        <v>56</v>
      </c>
    </row>
    <row r="56" customFormat="false" ht="18.7" hidden="false" customHeight="true" outlineLevel="0" collapsed="false">
      <c r="A56" s="5" t="str">
        <f aca="false">HYPERLINK("https://mncourtfraud.com/file/27-CR-21-1720.pdf","27-CR-21-1720.pdf")</f>
        <v>27-CR-21-1720.pdf</v>
      </c>
      <c r="B56" s="3" t="s">
        <v>528</v>
      </c>
      <c r="C56" s="2" t="s">
        <v>526</v>
      </c>
      <c r="D56" s="2" t="s">
        <v>527</v>
      </c>
      <c r="E56" s="5" t="str">
        <f aca="false">HYPERLINK("https://mncourtfraud.com/file/27-CR-21-1720.pdf.ots","27-CR-21-1720.pdf.ots")</f>
        <v>27-CR-21-1720.pdf.ots</v>
      </c>
      <c r="F56" s="3" t="s">
        <v>529</v>
      </c>
      <c r="G56" s="5" t="str">
        <f aca="false">HYPERLINK("https://mncourtfraud.com/file/27-CR-21-1720.pdf.ots.upgraded","27-CR-21-1720.pdf.ots.upgraded")</f>
        <v>27-CR-21-1720.pdf.ots.upgraded</v>
      </c>
      <c r="H56" s="2" t="s">
        <v>52</v>
      </c>
      <c r="I56" s="2" t="n">
        <v>924451</v>
      </c>
      <c r="J56" s="3" t="s">
        <v>69</v>
      </c>
      <c r="K56" s="2" t="s">
        <v>70</v>
      </c>
      <c r="L56" s="2" t="s">
        <v>71</v>
      </c>
      <c r="M56" s="2" t="s">
        <v>72</v>
      </c>
    </row>
    <row r="57" customFormat="false" ht="18.7" hidden="false" customHeight="true" outlineLevel="0" collapsed="false">
      <c r="A57" s="5" t="str">
        <f aca="false">HYPERLINK("https://mncourtfraud.com/file/27-CR-21-17393.pdf","27-CR-21-17393.pdf")</f>
        <v>27-CR-21-17393.pdf</v>
      </c>
      <c r="B57" s="3" t="s">
        <v>535</v>
      </c>
      <c r="C57" s="2" t="s">
        <v>533</v>
      </c>
      <c r="D57" s="2" t="s">
        <v>534</v>
      </c>
      <c r="E57" s="5" t="str">
        <f aca="false">HYPERLINK("https://mncourtfraud.com/file/27-CR-21-17393.pdf.ots","27-CR-21-17393.pdf.ots")</f>
        <v>27-CR-21-17393.pdf.ots</v>
      </c>
      <c r="F57" s="3" t="s">
        <v>536</v>
      </c>
      <c r="G57" s="5" t="str">
        <f aca="false">HYPERLINK("https://mncourtfraud.com/file/27-CR-21-17393.pdf.ots.upgraded","27-CR-21-17393.pdf.ots.upgraded")</f>
        <v>27-CR-21-17393.pdf.ots.upgraded</v>
      </c>
      <c r="H57" s="2" t="s">
        <v>52</v>
      </c>
      <c r="I57" s="2" t="n">
        <v>924295</v>
      </c>
      <c r="J57" s="3" t="s">
        <v>386</v>
      </c>
      <c r="K57" s="2" t="s">
        <v>387</v>
      </c>
      <c r="L57" s="2" t="s">
        <v>388</v>
      </c>
      <c r="M57" s="2" t="s">
        <v>389</v>
      </c>
    </row>
    <row r="58" customFormat="false" ht="18.7" hidden="false" customHeight="true" outlineLevel="0" collapsed="false">
      <c r="A58" s="5" t="str">
        <f aca="false">HYPERLINK("https://mncourtfraud.com/file/27-CR-21-18143.pdf","27-CR-21-18143.pdf")</f>
        <v>27-CR-21-18143.pdf</v>
      </c>
      <c r="B58" s="3" t="s">
        <v>542</v>
      </c>
      <c r="C58" s="2" t="s">
        <v>540</v>
      </c>
      <c r="D58" s="2" t="s">
        <v>541</v>
      </c>
      <c r="E58" s="5" t="str">
        <f aca="false">HYPERLINK("https://mncourtfraud.com/file/27-CR-21-18143.pdf.ots","27-CR-21-18143.pdf.ots")</f>
        <v>27-CR-21-18143.pdf.ots</v>
      </c>
      <c r="F58" s="3" t="s">
        <v>543</v>
      </c>
      <c r="G58" s="5" t="str">
        <f aca="false">HYPERLINK("https://mncourtfraud.com/file/27-CR-21-18143.pdf.ots.upgraded","27-CR-21-18143.pdf.ots.upgraded")</f>
        <v>27-CR-21-18143.pdf.ots.upgraded</v>
      </c>
      <c r="H58" s="2" t="s">
        <v>52</v>
      </c>
      <c r="I58" s="2" t="n">
        <v>924446</v>
      </c>
      <c r="J58" s="3" t="s">
        <v>265</v>
      </c>
      <c r="K58" s="2" t="s">
        <v>266</v>
      </c>
      <c r="L58" s="2" t="s">
        <v>70</v>
      </c>
      <c r="M58" s="2" t="s">
        <v>267</v>
      </c>
    </row>
    <row r="59" customFormat="false" ht="18.7" hidden="false" customHeight="true" outlineLevel="0" collapsed="false">
      <c r="A59" s="5" t="str">
        <f aca="false">HYPERLINK("https://mncourtfraud.com/file/27-CR-21-18253.pdf","27-CR-21-18253.pdf")</f>
        <v>27-CR-21-18253.pdf</v>
      </c>
      <c r="B59" s="3" t="s">
        <v>549</v>
      </c>
      <c r="C59" s="2" t="s">
        <v>547</v>
      </c>
      <c r="D59" s="2" t="s">
        <v>548</v>
      </c>
      <c r="E59" s="5" t="str">
        <f aca="false">HYPERLINK("https://mncourtfraud.com/file/27-CR-21-18253.pdf.ots","27-CR-21-18253.pdf.ots")</f>
        <v>27-CR-21-18253.pdf.ots</v>
      </c>
      <c r="F59" s="3" t="s">
        <v>550</v>
      </c>
      <c r="G59" s="5" t="str">
        <f aca="false">HYPERLINK("https://mncourtfraud.com/file/27-CR-21-18253.pdf.ots.upgraded","27-CR-21-18253.pdf.ots.upgraded")</f>
        <v>27-CR-21-18253.pdf.ots.upgraded</v>
      </c>
      <c r="H59" s="2" t="s">
        <v>52</v>
      </c>
      <c r="I59" s="2" t="n">
        <v>924446</v>
      </c>
      <c r="J59" s="3" t="s">
        <v>265</v>
      </c>
      <c r="K59" s="2" t="s">
        <v>266</v>
      </c>
      <c r="L59" s="2" t="s">
        <v>70</v>
      </c>
      <c r="M59" s="2" t="s">
        <v>267</v>
      </c>
    </row>
    <row r="60" customFormat="false" ht="18.7" hidden="false" customHeight="true" outlineLevel="0" collapsed="false">
      <c r="A60" s="5" t="str">
        <f aca="false">HYPERLINK("https://mncourtfraud.com/file/27-CR-21-19818.pdf","27-CR-21-19818.pdf")</f>
        <v>27-CR-21-19818.pdf</v>
      </c>
      <c r="B60" s="3" t="s">
        <v>556</v>
      </c>
      <c r="C60" s="2" t="s">
        <v>554</v>
      </c>
      <c r="D60" s="2" t="s">
        <v>555</v>
      </c>
      <c r="E60" s="5" t="str">
        <f aca="false">HYPERLINK("https://mncourtfraud.com/file/27-CR-21-19818.pdf.ots","27-CR-21-19818.pdf.ots")</f>
        <v>27-CR-21-19818.pdf.ots</v>
      </c>
      <c r="F60" s="3" t="s">
        <v>557</v>
      </c>
      <c r="G60" s="5" t="str">
        <f aca="false">HYPERLINK("https://mncourtfraud.com/file/27-CR-21-19818.pdf.ots.upgraded","27-CR-21-19818.pdf.ots.upgraded")</f>
        <v>27-CR-21-19818.pdf.ots.upgraded</v>
      </c>
      <c r="H60" s="2" t="s">
        <v>52</v>
      </c>
      <c r="I60" s="2" t="n">
        <v>924446</v>
      </c>
      <c r="J60" s="3" t="s">
        <v>265</v>
      </c>
      <c r="K60" s="2" t="s">
        <v>266</v>
      </c>
      <c r="L60" s="2" t="s">
        <v>70</v>
      </c>
      <c r="M60" s="2" t="s">
        <v>267</v>
      </c>
    </row>
    <row r="61" customFormat="false" ht="18.7" hidden="false" customHeight="true" outlineLevel="0" collapsed="false">
      <c r="A61" s="5" t="str">
        <f aca="false">HYPERLINK("https://mncourtfraud.com/file/27-CR-21-19825.pdf","27-CR-21-19825.pdf")</f>
        <v>27-CR-21-19825.pdf</v>
      </c>
      <c r="B61" s="3" t="s">
        <v>563</v>
      </c>
      <c r="C61" s="2" t="s">
        <v>561</v>
      </c>
      <c r="D61" s="2" t="s">
        <v>562</v>
      </c>
      <c r="E61" s="5" t="str">
        <f aca="false">HYPERLINK("https://mncourtfraud.com/file/27-CR-21-19825.pdf.ots","27-CR-21-19825.pdf.ots")</f>
        <v>27-CR-21-19825.pdf.ots</v>
      </c>
      <c r="F61" s="3" t="s">
        <v>564</v>
      </c>
      <c r="G61" s="5" t="str">
        <f aca="false">HYPERLINK("https://mncourtfraud.com/file/27-CR-21-19825.pdf.ots.upgraded","27-CR-21-19825.pdf.ots.upgraded")</f>
        <v>27-CR-21-19825.pdf.ots.upgraded</v>
      </c>
      <c r="H61" s="2" t="s">
        <v>52</v>
      </c>
      <c r="I61" s="2" t="n">
        <v>924451</v>
      </c>
      <c r="J61" s="3" t="s">
        <v>69</v>
      </c>
      <c r="K61" s="2" t="s">
        <v>70</v>
      </c>
      <c r="L61" s="2" t="s">
        <v>71</v>
      </c>
      <c r="M61" s="2" t="s">
        <v>72</v>
      </c>
    </row>
    <row r="62" customFormat="false" ht="18.7" hidden="false" customHeight="true" outlineLevel="0" collapsed="false">
      <c r="A62" s="5" t="str">
        <f aca="false">HYPERLINK("https://mncourtfraud.com/file/27-CR-21-19832.pdf","27-CR-21-19832.pdf")</f>
        <v>27-CR-21-19832.pdf</v>
      </c>
      <c r="B62" s="3" t="s">
        <v>570</v>
      </c>
      <c r="C62" s="2" t="s">
        <v>568</v>
      </c>
      <c r="D62" s="2" t="s">
        <v>569</v>
      </c>
      <c r="E62" s="5" t="str">
        <f aca="false">HYPERLINK("https://mncourtfraud.com/file/27-CR-21-19832.pdf.ots","27-CR-21-19832.pdf.ots")</f>
        <v>27-CR-21-19832.pdf.ots</v>
      </c>
      <c r="F62" s="3" t="s">
        <v>571</v>
      </c>
      <c r="G62" s="5" t="str">
        <f aca="false">HYPERLINK("https://mncourtfraud.com/file/27-CR-21-19832.pdf.ots.upgraded","27-CR-21-19832.pdf.ots.upgraded")</f>
        <v>27-CR-21-19832.pdf.ots.upgraded</v>
      </c>
      <c r="H62" s="2" t="s">
        <v>52</v>
      </c>
      <c r="I62" s="2" t="n">
        <v>924467</v>
      </c>
      <c r="J62" s="3" t="s">
        <v>292</v>
      </c>
      <c r="K62" s="2" t="s">
        <v>293</v>
      </c>
      <c r="L62" s="2" t="s">
        <v>294</v>
      </c>
      <c r="M62" s="2" t="s">
        <v>295</v>
      </c>
    </row>
    <row r="63" customFormat="false" ht="18.7" hidden="false" customHeight="true" outlineLevel="0" collapsed="false">
      <c r="A63" s="5" t="str">
        <f aca="false">HYPERLINK("https://mncourtfraud.com/file/27-CR-21-20475.pdf","27-CR-21-20475.pdf")</f>
        <v>27-CR-21-20475.pdf</v>
      </c>
      <c r="B63" s="3" t="s">
        <v>577</v>
      </c>
      <c r="C63" s="2" t="s">
        <v>575</v>
      </c>
      <c r="D63" s="2" t="s">
        <v>576</v>
      </c>
      <c r="E63" s="5" t="str">
        <f aca="false">HYPERLINK("https://mncourtfraud.com/file/27-CR-21-20475.pdf.ots","27-CR-21-20475.pdf.ots")</f>
        <v>27-CR-21-20475.pdf.ots</v>
      </c>
      <c r="F63" s="3" t="s">
        <v>578</v>
      </c>
      <c r="G63" s="5" t="str">
        <f aca="false">HYPERLINK("https://mncourtfraud.com/file/27-CR-21-20475.pdf.ots.upgraded","27-CR-21-20475.pdf.ots.upgraded")</f>
        <v>27-CR-21-20475.pdf.ots.upgraded</v>
      </c>
      <c r="H63" s="2" t="s">
        <v>52</v>
      </c>
      <c r="I63" s="2" t="n">
        <v>924446</v>
      </c>
      <c r="J63" s="3" t="s">
        <v>265</v>
      </c>
      <c r="K63" s="2" t="s">
        <v>266</v>
      </c>
      <c r="L63" s="2" t="s">
        <v>70</v>
      </c>
      <c r="M63" s="2" t="s">
        <v>267</v>
      </c>
    </row>
    <row r="64" customFormat="false" ht="18.7" hidden="false" customHeight="true" outlineLevel="0" collapsed="false">
      <c r="A64" s="5" t="str">
        <f aca="false">HYPERLINK("https://mncourtfraud.com/file/27-CR-21-20798.pdf","27-CR-21-20798.pdf")</f>
        <v>27-CR-21-20798.pdf</v>
      </c>
      <c r="B64" s="3" t="s">
        <v>584</v>
      </c>
      <c r="C64" s="2" t="s">
        <v>582</v>
      </c>
      <c r="D64" s="2" t="s">
        <v>583</v>
      </c>
      <c r="E64" s="5" t="str">
        <f aca="false">HYPERLINK("https://mncourtfraud.com/file/27-CR-21-20798.pdf.ots","27-CR-21-20798.pdf.ots")</f>
        <v>27-CR-21-20798.pdf.ots</v>
      </c>
      <c r="F64" s="3" t="s">
        <v>585</v>
      </c>
      <c r="G64" s="5" t="str">
        <f aca="false">HYPERLINK("https://mncourtfraud.com/file/27-CR-21-20798.pdf.ots.upgraded","27-CR-21-20798.pdf.ots.upgraded")</f>
        <v>27-CR-21-20798.pdf.ots.upgraded</v>
      </c>
      <c r="H64" s="2" t="s">
        <v>52</v>
      </c>
      <c r="I64" s="2" t="n">
        <v>924467</v>
      </c>
      <c r="J64" s="3" t="s">
        <v>292</v>
      </c>
      <c r="K64" s="2" t="s">
        <v>293</v>
      </c>
      <c r="L64" s="2" t="s">
        <v>294</v>
      </c>
      <c r="M64" s="2" t="s">
        <v>295</v>
      </c>
    </row>
    <row r="65" customFormat="false" ht="18.7" hidden="false" customHeight="true" outlineLevel="0" collapsed="false">
      <c r="A65" s="5" t="str">
        <f aca="false">HYPERLINK("https://mncourtfraud.com/file/27-CR-21-21384.pdf","27-CR-21-21384.pdf")</f>
        <v>27-CR-21-21384.pdf</v>
      </c>
      <c r="B65" s="3" t="s">
        <v>591</v>
      </c>
      <c r="C65" s="2" t="s">
        <v>589</v>
      </c>
      <c r="D65" s="2" t="s">
        <v>590</v>
      </c>
      <c r="E65" s="5" t="str">
        <f aca="false">HYPERLINK("https://mncourtfraud.com/file/27-CR-21-21384.pdf.ots","27-CR-21-21384.pdf.ots")</f>
        <v>27-CR-21-21384.pdf.ots</v>
      </c>
      <c r="F65" s="3" t="s">
        <v>592</v>
      </c>
      <c r="G65" s="5" t="str">
        <f aca="false">HYPERLINK("https://mncourtfraud.com/file/27-CR-21-21384.pdf.ots.upgraded","27-CR-21-21384.pdf.ots.upgraded")</f>
        <v>27-CR-21-21384.pdf.ots.upgraded</v>
      </c>
      <c r="H65" s="2" t="s">
        <v>52</v>
      </c>
      <c r="I65" s="2" t="n">
        <v>924275</v>
      </c>
      <c r="J65" s="3" t="s">
        <v>277</v>
      </c>
      <c r="K65" s="2" t="s">
        <v>278</v>
      </c>
      <c r="L65" s="2" t="s">
        <v>279</v>
      </c>
      <c r="M65" s="2" t="s">
        <v>280</v>
      </c>
    </row>
    <row r="66" customFormat="false" ht="18.7" hidden="false" customHeight="true" outlineLevel="0" collapsed="false">
      <c r="A66" s="5" t="str">
        <f aca="false">HYPERLINK("https://mncourtfraud.com/file/27-CR-21-21605.pdf","27-CR-21-21605.pdf")</f>
        <v>27-CR-21-21605.pdf</v>
      </c>
      <c r="B66" s="3" t="s">
        <v>600</v>
      </c>
      <c r="C66" s="2" t="s">
        <v>598</v>
      </c>
      <c r="D66" s="2" t="s">
        <v>599</v>
      </c>
      <c r="E66" s="5" t="str">
        <f aca="false">HYPERLINK("https://mncourtfraud.com/file/27-CR-21-21605.pdf.ots","27-CR-21-21605.pdf.ots")</f>
        <v>27-CR-21-21605.pdf.ots</v>
      </c>
      <c r="F66" s="3" t="s">
        <v>601</v>
      </c>
      <c r="G66" s="5" t="str">
        <f aca="false">HYPERLINK("https://mncourtfraud.com/file/27-CR-21-21605.pdf.ots.upgraded","27-CR-21-21605.pdf.ots.upgraded")</f>
        <v>27-CR-21-21605.pdf.ots.upgraded</v>
      </c>
      <c r="H66" s="2" t="s">
        <v>52</v>
      </c>
      <c r="I66" s="2" t="n">
        <v>924467</v>
      </c>
      <c r="J66" s="3" t="s">
        <v>292</v>
      </c>
      <c r="K66" s="2" t="s">
        <v>293</v>
      </c>
      <c r="L66" s="2" t="s">
        <v>294</v>
      </c>
      <c r="M66" s="2" t="s">
        <v>295</v>
      </c>
    </row>
    <row r="67" customFormat="false" ht="18.7" hidden="false" customHeight="true" outlineLevel="0" collapsed="false">
      <c r="A67" s="5" t="str">
        <f aca="false">HYPERLINK("https://mncourtfraud.com/file/27-CR-21-21716.pdf","27-CR-21-21716.pdf")</f>
        <v>27-CR-21-21716.pdf</v>
      </c>
      <c r="B67" s="3" t="s">
        <v>607</v>
      </c>
      <c r="C67" s="2" t="s">
        <v>605</v>
      </c>
      <c r="D67" s="2" t="s">
        <v>606</v>
      </c>
      <c r="E67" s="5" t="str">
        <f aca="false">HYPERLINK("https://mncourtfraud.com/file/27-CR-21-21716.pdf.ots","27-CR-21-21716.pdf.ots")</f>
        <v>27-CR-21-21716.pdf.ots</v>
      </c>
      <c r="F67" s="3" t="s">
        <v>608</v>
      </c>
      <c r="G67" s="5" t="str">
        <f aca="false">HYPERLINK("https://mncourtfraud.com/file/27-CR-21-21716.pdf.ots.upgraded","27-CR-21-21716.pdf.ots.upgraded")</f>
        <v>27-CR-21-21716.pdf.ots.upgraded</v>
      </c>
      <c r="H67" s="2" t="s">
        <v>52</v>
      </c>
      <c r="I67" s="2" t="n">
        <v>924446</v>
      </c>
      <c r="J67" s="3" t="s">
        <v>265</v>
      </c>
      <c r="K67" s="2" t="s">
        <v>266</v>
      </c>
      <c r="L67" s="2" t="s">
        <v>70</v>
      </c>
      <c r="M67" s="2" t="s">
        <v>267</v>
      </c>
    </row>
    <row r="68" customFormat="false" ht="18.7" hidden="false" customHeight="true" outlineLevel="0" collapsed="false">
      <c r="A68" s="5" t="str">
        <f aca="false">HYPERLINK("https://mncourtfraud.com/file/27-CR-21-22210.pdf","27-CR-21-22210.pdf")</f>
        <v>27-CR-21-22210.pdf</v>
      </c>
      <c r="B68" s="3" t="s">
        <v>614</v>
      </c>
      <c r="C68" s="2" t="s">
        <v>612</v>
      </c>
      <c r="D68" s="2" t="s">
        <v>613</v>
      </c>
      <c r="E68" s="5" t="str">
        <f aca="false">HYPERLINK("https://mncourtfraud.com/file/27-CR-21-22210.pdf.ots","27-CR-21-22210.pdf.ots")</f>
        <v>27-CR-21-22210.pdf.ots</v>
      </c>
      <c r="F68" s="3" t="s">
        <v>615</v>
      </c>
      <c r="G68" s="5" t="str">
        <f aca="false">HYPERLINK("https://mncourtfraud.com/file/27-CR-21-22210.pdf.ots.upgraded","27-CR-21-22210.pdf.ots.upgraded")</f>
        <v>27-CR-21-22210.pdf.ots.upgraded</v>
      </c>
      <c r="H68" s="2" t="s">
        <v>52</v>
      </c>
      <c r="I68" s="2" t="n">
        <v>924446</v>
      </c>
      <c r="J68" s="3" t="s">
        <v>265</v>
      </c>
      <c r="K68" s="2" t="s">
        <v>266</v>
      </c>
      <c r="L68" s="2" t="s">
        <v>70</v>
      </c>
      <c r="M68" s="2" t="s">
        <v>267</v>
      </c>
    </row>
    <row r="69" customFormat="false" ht="18.7" hidden="false" customHeight="true" outlineLevel="0" collapsed="false">
      <c r="A69" s="5" t="str">
        <f aca="false">HYPERLINK("https://mncourtfraud.com/file/27-CR-21-22234.pdf","27-CR-21-22234.pdf")</f>
        <v>27-CR-21-22234.pdf</v>
      </c>
      <c r="B69" s="3" t="s">
        <v>621</v>
      </c>
      <c r="C69" s="2" t="s">
        <v>619</v>
      </c>
      <c r="D69" s="2" t="s">
        <v>620</v>
      </c>
      <c r="E69" s="5" t="str">
        <f aca="false">HYPERLINK("https://mncourtfraud.com/file/27-CR-21-22234.pdf.ots","27-CR-21-22234.pdf.ots")</f>
        <v>27-CR-21-22234.pdf.ots</v>
      </c>
      <c r="F69" s="3" t="s">
        <v>622</v>
      </c>
      <c r="G69" s="5" t="str">
        <f aca="false">HYPERLINK("https://mncourtfraud.com/file/27-CR-21-22234.pdf.ots.upgraded","27-CR-21-22234.pdf.ots.upgraded")</f>
        <v>27-CR-21-22234.pdf.ots.upgraded</v>
      </c>
      <c r="H69" s="2" t="s">
        <v>52</v>
      </c>
      <c r="I69" s="2" t="n">
        <v>924446</v>
      </c>
      <c r="J69" s="3" t="s">
        <v>265</v>
      </c>
      <c r="K69" s="2" t="s">
        <v>266</v>
      </c>
      <c r="L69" s="2" t="s">
        <v>70</v>
      </c>
      <c r="M69" s="2" t="s">
        <v>267</v>
      </c>
    </row>
    <row r="70" customFormat="false" ht="18.7" hidden="false" customHeight="true" outlineLevel="0" collapsed="false">
      <c r="A70" s="5" t="str">
        <f aca="false">HYPERLINK("https://mncourtfraud.com/file/27-CR-21-22438.pdf","27-CR-21-22438.pdf")</f>
        <v>27-CR-21-22438.pdf</v>
      </c>
      <c r="B70" s="3" t="s">
        <v>628</v>
      </c>
      <c r="C70" s="2" t="s">
        <v>626</v>
      </c>
      <c r="D70" s="2" t="s">
        <v>627</v>
      </c>
      <c r="E70" s="5" t="str">
        <f aca="false">HYPERLINK("https://mncourtfraud.com/file/27-CR-21-22438.pdf.ots","27-CR-21-22438.pdf.ots")</f>
        <v>27-CR-21-22438.pdf.ots</v>
      </c>
      <c r="F70" s="3" t="s">
        <v>629</v>
      </c>
      <c r="G70" s="5" t="str">
        <f aca="false">HYPERLINK("https://mncourtfraud.com/file/27-CR-21-22438.pdf.ots.upgraded","27-CR-21-22438.pdf.ots.upgraded")</f>
        <v>27-CR-21-22438.pdf.ots.upgraded</v>
      </c>
      <c r="H70" s="2" t="s">
        <v>52</v>
      </c>
      <c r="I70" s="2" t="n">
        <v>924451</v>
      </c>
      <c r="J70" s="3" t="s">
        <v>69</v>
      </c>
      <c r="K70" s="2" t="s">
        <v>70</v>
      </c>
      <c r="L70" s="2" t="s">
        <v>71</v>
      </c>
      <c r="M70" s="2" t="s">
        <v>72</v>
      </c>
    </row>
    <row r="71" customFormat="false" ht="18.7" hidden="false" customHeight="true" outlineLevel="0" collapsed="false">
      <c r="A71" s="5" t="str">
        <f aca="false">HYPERLINK("https://mncourtfraud.com/file/27-CR-21-22532.pdf","27-CR-21-22532.pdf")</f>
        <v>27-CR-21-22532.pdf</v>
      </c>
      <c r="B71" s="3" t="s">
        <v>635</v>
      </c>
      <c r="C71" s="2" t="s">
        <v>633</v>
      </c>
      <c r="D71" s="2" t="s">
        <v>634</v>
      </c>
      <c r="E71" s="5" t="str">
        <f aca="false">HYPERLINK("https://mncourtfraud.com/file/27-CR-21-22532.pdf.ots","27-CR-21-22532.pdf.ots")</f>
        <v>27-CR-21-22532.pdf.ots</v>
      </c>
      <c r="F71" s="3" t="s">
        <v>636</v>
      </c>
      <c r="G71" s="5" t="str">
        <f aca="false">HYPERLINK("https://mncourtfraud.com/file/27-CR-21-22532.pdf.ots.upgraded","27-CR-21-22532.pdf.ots.upgraded")</f>
        <v>27-CR-21-22532.pdf.ots.upgraded</v>
      </c>
      <c r="H71" s="2" t="s">
        <v>52</v>
      </c>
      <c r="I71" s="2" t="n">
        <v>924467</v>
      </c>
      <c r="J71" s="3" t="s">
        <v>292</v>
      </c>
      <c r="K71" s="2" t="s">
        <v>293</v>
      </c>
      <c r="L71" s="2" t="s">
        <v>294</v>
      </c>
      <c r="M71" s="2" t="s">
        <v>295</v>
      </c>
    </row>
    <row r="72" customFormat="false" ht="18.7" hidden="false" customHeight="true" outlineLevel="0" collapsed="false">
      <c r="A72" s="5" t="str">
        <f aca="false">HYPERLINK("https://mncourtfraud.com/file/27-CR-21-23063.pdf","27-CR-21-23063.pdf")</f>
        <v>27-CR-21-23063.pdf</v>
      </c>
      <c r="B72" s="3" t="s">
        <v>642</v>
      </c>
      <c r="C72" s="2" t="s">
        <v>640</v>
      </c>
      <c r="D72" s="2" t="s">
        <v>641</v>
      </c>
      <c r="E72" s="5" t="str">
        <f aca="false">HYPERLINK("https://mncourtfraud.com/file/27-CR-21-23063.pdf.ots","27-CR-21-23063.pdf.ots")</f>
        <v>27-CR-21-23063.pdf.ots</v>
      </c>
      <c r="F72" s="3" t="s">
        <v>643</v>
      </c>
      <c r="G72" s="5" t="str">
        <f aca="false">HYPERLINK("https://mncourtfraud.com/file/27-CR-21-23063.pdf.ots.upgraded","27-CR-21-23063.pdf.ots.upgraded")</f>
        <v>27-CR-21-23063.pdf.ots.upgraded</v>
      </c>
      <c r="H72" s="2" t="s">
        <v>52</v>
      </c>
      <c r="I72" s="2" t="n">
        <v>924446</v>
      </c>
      <c r="J72" s="3" t="s">
        <v>265</v>
      </c>
      <c r="K72" s="2" t="s">
        <v>266</v>
      </c>
      <c r="L72" s="2" t="s">
        <v>70</v>
      </c>
      <c r="M72" s="2" t="s">
        <v>267</v>
      </c>
    </row>
    <row r="73" customFormat="false" ht="18.7" hidden="false" customHeight="true" outlineLevel="0" collapsed="false">
      <c r="A73" s="5" t="str">
        <f aca="false">HYPERLINK("https://mncourtfraud.com/file/27-CR-21-2693.pdf","27-CR-21-2693.pdf")</f>
        <v>27-CR-21-2693.pdf</v>
      </c>
      <c r="B73" s="3" t="s">
        <v>649</v>
      </c>
      <c r="C73" s="2" t="s">
        <v>647</v>
      </c>
      <c r="D73" s="2" t="s">
        <v>648</v>
      </c>
      <c r="E73" s="5" t="str">
        <f aca="false">HYPERLINK("https://mncourtfraud.com/file/27-CR-21-2693.pdf.ots","27-CR-21-2693.pdf.ots")</f>
        <v>27-CR-21-2693.pdf.ots</v>
      </c>
      <c r="F73" s="3" t="s">
        <v>650</v>
      </c>
      <c r="G73" s="5" t="str">
        <f aca="false">HYPERLINK("https://mncourtfraud.com/file/27-CR-21-2693.pdf.ots.upgraded","27-CR-21-2693.pdf.ots.upgraded")</f>
        <v>27-CR-21-2693.pdf.ots.upgraded</v>
      </c>
      <c r="H73" s="2" t="s">
        <v>52</v>
      </c>
      <c r="I73" s="2" t="n">
        <v>924467</v>
      </c>
      <c r="J73" s="3" t="s">
        <v>292</v>
      </c>
      <c r="K73" s="2" t="s">
        <v>293</v>
      </c>
      <c r="L73" s="2" t="s">
        <v>294</v>
      </c>
      <c r="M73" s="2" t="s">
        <v>295</v>
      </c>
    </row>
    <row r="74" customFormat="false" ht="18.7" hidden="false" customHeight="true" outlineLevel="0" collapsed="false">
      <c r="A74" s="5" t="str">
        <f aca="false">HYPERLINK("https://mncourtfraud.com/file/27-CR-21-3626.pdf","27-CR-21-3626.pdf")</f>
        <v>27-CR-21-3626.pdf</v>
      </c>
      <c r="B74" s="3" t="s">
        <v>656</v>
      </c>
      <c r="C74" s="2" t="s">
        <v>654</v>
      </c>
      <c r="D74" s="2" t="s">
        <v>655</v>
      </c>
      <c r="E74" s="5" t="str">
        <f aca="false">HYPERLINK("https://mncourtfraud.com/file/27-CR-21-3626.pdf.ots","27-CR-21-3626.pdf.ots")</f>
        <v>27-CR-21-3626.pdf.ots</v>
      </c>
      <c r="F74" s="3" t="s">
        <v>657</v>
      </c>
      <c r="G74" s="5" t="str">
        <f aca="false">HYPERLINK("https://mncourtfraud.com/file/27-CR-21-3626.pdf.ots.upgraded","27-CR-21-3626.pdf.ots.upgraded")</f>
        <v>27-CR-21-3626.pdf.ots.upgraded</v>
      </c>
      <c r="H74" s="2" t="s">
        <v>52</v>
      </c>
      <c r="I74" s="2" t="n">
        <v>924467</v>
      </c>
      <c r="J74" s="3" t="s">
        <v>292</v>
      </c>
      <c r="K74" s="2" t="s">
        <v>293</v>
      </c>
      <c r="L74" s="2" t="s">
        <v>294</v>
      </c>
      <c r="M74" s="2" t="s">
        <v>295</v>
      </c>
    </row>
    <row r="75" customFormat="false" ht="18.7" hidden="false" customHeight="true" outlineLevel="0" collapsed="false">
      <c r="A75" s="5" t="str">
        <f aca="false">HYPERLINK("https://mncourtfraud.com/file/27-CR-21-3759.pdf","27-CR-21-3759.pdf")</f>
        <v>27-CR-21-3759.pdf</v>
      </c>
      <c r="B75" s="3" t="s">
        <v>663</v>
      </c>
      <c r="C75" s="2" t="s">
        <v>661</v>
      </c>
      <c r="D75" s="2" t="s">
        <v>662</v>
      </c>
      <c r="E75" s="5" t="str">
        <f aca="false">HYPERLINK("https://mncourtfraud.com/file/27-CR-21-3759.pdf.ots","27-CR-21-3759.pdf.ots")</f>
        <v>27-CR-21-3759.pdf.ots</v>
      </c>
      <c r="F75" s="3" t="s">
        <v>664</v>
      </c>
      <c r="G75" s="5" t="str">
        <f aca="false">HYPERLINK("https://mncourtfraud.com/file/27-CR-21-3759.pdf.ots.upgraded","27-CR-21-3759.pdf.ots.upgraded")</f>
        <v>27-CR-21-3759.pdf.ots.upgraded</v>
      </c>
      <c r="H75" s="2" t="s">
        <v>52</v>
      </c>
      <c r="I75" s="2" t="n">
        <v>924446</v>
      </c>
      <c r="J75" s="3" t="s">
        <v>265</v>
      </c>
      <c r="K75" s="2" t="s">
        <v>266</v>
      </c>
      <c r="L75" s="2" t="s">
        <v>70</v>
      </c>
      <c r="M75" s="2" t="s">
        <v>267</v>
      </c>
    </row>
    <row r="76" customFormat="false" ht="18.7" hidden="false" customHeight="true" outlineLevel="0" collapsed="false">
      <c r="A76" s="5" t="str">
        <f aca="false">HYPERLINK("https://mncourtfraud.com/file/27-CR-21-3888.pdf","27-CR-21-3888.pdf")</f>
        <v>27-CR-21-3888.pdf</v>
      </c>
      <c r="B76" s="3" t="s">
        <v>670</v>
      </c>
      <c r="C76" s="2" t="s">
        <v>668</v>
      </c>
      <c r="D76" s="2" t="s">
        <v>669</v>
      </c>
      <c r="E76" s="5" t="str">
        <f aca="false">HYPERLINK("https://mncourtfraud.com/file/27-CR-21-3888.pdf.ots","27-CR-21-3888.pdf.ots")</f>
        <v>27-CR-21-3888.pdf.ots</v>
      </c>
      <c r="F76" s="3" t="s">
        <v>671</v>
      </c>
      <c r="G76" s="5" t="str">
        <f aca="false">HYPERLINK("https://mncourtfraud.com/file/27-CR-21-3888.pdf.ots.upgraded","27-CR-21-3888.pdf.ots.upgraded")</f>
        <v>27-CR-21-3888.pdf.ots.upgraded</v>
      </c>
      <c r="H76" s="2" t="s">
        <v>52</v>
      </c>
      <c r="I76" s="2" t="n">
        <v>924451</v>
      </c>
      <c r="J76" s="3" t="s">
        <v>69</v>
      </c>
      <c r="K76" s="2" t="s">
        <v>70</v>
      </c>
      <c r="L76" s="2" t="s">
        <v>71</v>
      </c>
      <c r="M76" s="2" t="s">
        <v>72</v>
      </c>
    </row>
    <row r="77" customFormat="false" ht="18.7" hidden="false" customHeight="true" outlineLevel="0" collapsed="false">
      <c r="A77" s="5" t="str">
        <f aca="false">HYPERLINK("https://mncourtfraud.com/file/27-CR-21-4760.pdf","27-CR-21-4760.pdf")</f>
        <v>27-CR-21-4760.pdf</v>
      </c>
      <c r="B77" s="3" t="s">
        <v>677</v>
      </c>
      <c r="C77" s="2" t="s">
        <v>675</v>
      </c>
      <c r="D77" s="2" t="s">
        <v>676</v>
      </c>
      <c r="E77" s="5" t="str">
        <f aca="false">HYPERLINK("https://mncourtfraud.com/file/27-CR-21-4760.pdf.ots","27-CR-21-4760.pdf.ots")</f>
        <v>27-CR-21-4760.pdf.ots</v>
      </c>
      <c r="F77" s="3" t="s">
        <v>678</v>
      </c>
      <c r="G77" s="5" t="str">
        <f aca="false">HYPERLINK("https://mncourtfraud.com/file/27-CR-21-4760.pdf.ots.upgraded","27-CR-21-4760.pdf.ots.upgraded")</f>
        <v>27-CR-21-4760.pdf.ots.upgraded</v>
      </c>
      <c r="H77" s="2" t="s">
        <v>52</v>
      </c>
      <c r="I77" s="2" t="n">
        <v>924446</v>
      </c>
      <c r="J77" s="3" t="s">
        <v>265</v>
      </c>
      <c r="K77" s="2" t="s">
        <v>266</v>
      </c>
      <c r="L77" s="2" t="s">
        <v>70</v>
      </c>
      <c r="M77" s="2" t="s">
        <v>267</v>
      </c>
    </row>
    <row r="78" customFormat="false" ht="18.7" hidden="false" customHeight="true" outlineLevel="0" collapsed="false">
      <c r="A78" s="5" t="str">
        <f aca="false">HYPERLINK("https://mncourtfraud.com/file/27-CR-21-5142.pdf","27-CR-21-5142.pdf")</f>
        <v>27-CR-21-5142.pdf</v>
      </c>
      <c r="B78" s="3" t="s">
        <v>684</v>
      </c>
      <c r="C78" s="2" t="s">
        <v>682</v>
      </c>
      <c r="D78" s="2" t="s">
        <v>683</v>
      </c>
      <c r="E78" s="5" t="str">
        <f aca="false">HYPERLINK("https://mncourtfraud.com/file/27-CR-21-5142.pdf.ots","27-CR-21-5142.pdf.ots")</f>
        <v>27-CR-21-5142.pdf.ots</v>
      </c>
      <c r="F78" s="3" t="s">
        <v>685</v>
      </c>
      <c r="G78" s="5" t="str">
        <f aca="false">HYPERLINK("https://mncourtfraud.com/file/27-CR-21-5142.pdf.ots.upgraded","27-CR-21-5142.pdf.ots.upgraded")</f>
        <v>27-CR-21-5142.pdf.ots.upgraded</v>
      </c>
      <c r="H78" s="2" t="s">
        <v>52</v>
      </c>
      <c r="I78" s="2" t="n">
        <v>924467</v>
      </c>
      <c r="J78" s="3" t="s">
        <v>292</v>
      </c>
      <c r="K78" s="2" t="s">
        <v>293</v>
      </c>
      <c r="L78" s="2" t="s">
        <v>294</v>
      </c>
      <c r="M78" s="2" t="s">
        <v>295</v>
      </c>
    </row>
    <row r="79" customFormat="false" ht="18.7" hidden="false" customHeight="true" outlineLevel="0" collapsed="false">
      <c r="A79" s="5" t="str">
        <f aca="false">HYPERLINK("https://mncourtfraud.com/file/27-CR-21-5624.pdf","27-CR-21-5624.pdf")</f>
        <v>27-CR-21-5624.pdf</v>
      </c>
      <c r="B79" s="3" t="s">
        <v>691</v>
      </c>
      <c r="C79" s="2" t="s">
        <v>689</v>
      </c>
      <c r="D79" s="2" t="s">
        <v>690</v>
      </c>
      <c r="E79" s="5" t="str">
        <f aca="false">HYPERLINK("https://mncourtfraud.com/file/27-CR-21-5624.pdf.ots","27-CR-21-5624.pdf.ots")</f>
        <v>27-CR-21-5624.pdf.ots</v>
      </c>
      <c r="F79" s="3" t="s">
        <v>692</v>
      </c>
      <c r="G79" s="5" t="str">
        <f aca="false">HYPERLINK("https://mncourtfraud.com/file/27-CR-21-5624.pdf.ots.upgraded","27-CR-21-5624.pdf.ots.upgraded")</f>
        <v>27-CR-21-5624.pdf.ots.upgraded</v>
      </c>
      <c r="H79" s="2" t="s">
        <v>52</v>
      </c>
      <c r="I79" s="2" t="n">
        <v>924467</v>
      </c>
      <c r="J79" s="3" t="s">
        <v>292</v>
      </c>
      <c r="K79" s="2" t="s">
        <v>293</v>
      </c>
      <c r="L79" s="2" t="s">
        <v>294</v>
      </c>
      <c r="M79" s="2" t="s">
        <v>295</v>
      </c>
    </row>
    <row r="80" customFormat="false" ht="18.7" hidden="false" customHeight="true" outlineLevel="0" collapsed="false">
      <c r="A80" s="5" t="str">
        <f aca="false">HYPERLINK("https://mncourtfraud.com/file/27-CR-21-9351.pdf","27-CR-21-9351.pdf")</f>
        <v>27-CR-21-9351.pdf</v>
      </c>
      <c r="B80" s="3" t="s">
        <v>698</v>
      </c>
      <c r="C80" s="2" t="s">
        <v>696</v>
      </c>
      <c r="D80" s="2" t="s">
        <v>697</v>
      </c>
      <c r="E80" s="5" t="str">
        <f aca="false">HYPERLINK("https://mncourtfraud.com/file/27-CR-21-9351.pdf.ots","27-CR-21-9351.pdf.ots")</f>
        <v>27-CR-21-9351.pdf.ots</v>
      </c>
      <c r="F80" s="3" t="s">
        <v>699</v>
      </c>
      <c r="G80" s="5" t="str">
        <f aca="false">HYPERLINK("https://mncourtfraud.com/file/27-CR-21-9351.pdf.ots.upgraded","27-CR-21-9351.pdf.ots.upgraded")</f>
        <v>27-CR-21-9351.pdf.ots.upgraded</v>
      </c>
      <c r="H80" s="2" t="s">
        <v>52</v>
      </c>
      <c r="I80" s="2" t="n">
        <v>924451</v>
      </c>
      <c r="J80" s="3" t="s">
        <v>69</v>
      </c>
      <c r="K80" s="2" t="s">
        <v>70</v>
      </c>
      <c r="L80" s="2" t="s">
        <v>71</v>
      </c>
      <c r="M80" s="2" t="s">
        <v>72</v>
      </c>
    </row>
    <row r="81" customFormat="false" ht="18.7" hidden="false" customHeight="true" outlineLevel="0" collapsed="false">
      <c r="A81" s="5" t="str">
        <f aca="false">HYPERLINK("https://mncourtfraud.com/file/27-CR-21-9798.pdf","27-CR-21-9798.pdf")</f>
        <v>27-CR-21-9798.pdf</v>
      </c>
      <c r="B81" s="3" t="s">
        <v>705</v>
      </c>
      <c r="C81" s="2" t="s">
        <v>703</v>
      </c>
      <c r="D81" s="2" t="s">
        <v>704</v>
      </c>
      <c r="E81" s="5" t="str">
        <f aca="false">HYPERLINK("https://mncourtfraud.com/file/27-CR-21-9798.pdf.ots","27-CR-21-9798.pdf.ots")</f>
        <v>27-CR-21-9798.pdf.ots</v>
      </c>
      <c r="F81" s="3" t="s">
        <v>706</v>
      </c>
      <c r="G81" s="5" t="str">
        <f aca="false">HYPERLINK("https://mncourtfraud.com/file/27-CR-21-9798.pdf.ots.upgraded","27-CR-21-9798.pdf.ots.upgraded")</f>
        <v>27-CR-21-9798.pdf.ots.upgraded</v>
      </c>
      <c r="H81" s="2" t="s">
        <v>52</v>
      </c>
      <c r="I81" s="2" t="n">
        <v>924446</v>
      </c>
      <c r="J81" s="3" t="s">
        <v>265</v>
      </c>
      <c r="K81" s="2" t="s">
        <v>266</v>
      </c>
      <c r="L81" s="2" t="s">
        <v>70</v>
      </c>
      <c r="M81" s="2" t="s">
        <v>267</v>
      </c>
    </row>
    <row r="82" customFormat="false" ht="18.7" hidden="false" customHeight="true" outlineLevel="0" collapsed="false">
      <c r="A82" s="5" t="str">
        <f aca="false">HYPERLINK("https://mncourtfraud.com/file/27-CR-22-10332.pdf","27-CR-22-10332.pdf")</f>
        <v>27-CR-22-10332.pdf</v>
      </c>
      <c r="B82" s="3" t="s">
        <v>712</v>
      </c>
      <c r="C82" s="2" t="s">
        <v>710</v>
      </c>
      <c r="D82" s="2" t="s">
        <v>711</v>
      </c>
      <c r="E82" s="5" t="str">
        <f aca="false">HYPERLINK("https://mncourtfraud.com/file/27-CR-22-10332.pdf.ots","27-CR-22-10332.pdf.ots")</f>
        <v>27-CR-22-10332.pdf.ots</v>
      </c>
      <c r="F82" s="3" t="s">
        <v>713</v>
      </c>
      <c r="G82" s="5" t="str">
        <f aca="false">HYPERLINK("https://mncourtfraud.com/file/27-CR-22-10332.pdf.ots.upgraded","27-CR-22-10332.pdf.ots.upgraded")</f>
        <v>27-CR-22-10332.pdf.ots.upgraded</v>
      </c>
      <c r="H82" s="2" t="s">
        <v>52</v>
      </c>
      <c r="I82" s="2" t="n">
        <v>924467</v>
      </c>
      <c r="J82" s="3" t="s">
        <v>292</v>
      </c>
      <c r="K82" s="2" t="s">
        <v>293</v>
      </c>
      <c r="L82" s="2" t="s">
        <v>294</v>
      </c>
      <c r="M82" s="2" t="s">
        <v>295</v>
      </c>
    </row>
    <row r="83" customFormat="false" ht="18.7" hidden="false" customHeight="true" outlineLevel="0" collapsed="false">
      <c r="A83" s="5" t="str">
        <f aca="false">HYPERLINK("https://mncourtfraud.com/file/27-CR-22-11099.pdf","27-CR-22-11099.pdf")</f>
        <v>27-CR-22-11099.pdf</v>
      </c>
      <c r="B83" s="3" t="s">
        <v>719</v>
      </c>
      <c r="C83" s="2" t="s">
        <v>717</v>
      </c>
      <c r="D83" s="2" t="s">
        <v>718</v>
      </c>
      <c r="E83" s="5" t="str">
        <f aca="false">HYPERLINK("https://mncourtfraud.com/file/27-CR-22-11099.pdf.ots","27-CR-22-11099.pdf.ots")</f>
        <v>27-CR-22-11099.pdf.ots</v>
      </c>
      <c r="F83" s="3" t="s">
        <v>720</v>
      </c>
      <c r="G83" s="5" t="str">
        <f aca="false">HYPERLINK("https://mncourtfraud.com/file/27-CR-22-11099.pdf.ots.upgraded","27-CR-22-11099.pdf.ots.upgraded")</f>
        <v>27-CR-22-11099.pdf.ots.upgraded</v>
      </c>
      <c r="H83" s="2" t="s">
        <v>52</v>
      </c>
      <c r="I83" s="2" t="n">
        <v>924446</v>
      </c>
      <c r="J83" s="3" t="s">
        <v>265</v>
      </c>
      <c r="K83" s="2" t="s">
        <v>266</v>
      </c>
      <c r="L83" s="2" t="s">
        <v>70</v>
      </c>
      <c r="M83" s="2" t="s">
        <v>267</v>
      </c>
    </row>
    <row r="84" customFormat="false" ht="18.7" hidden="false" customHeight="true" outlineLevel="0" collapsed="false">
      <c r="A84" s="5" t="str">
        <f aca="false">HYPERLINK("https://mncourtfraud.com/file/27-CR-22-11719.pdf","27-CR-22-11719.pdf")</f>
        <v>27-CR-22-11719.pdf</v>
      </c>
      <c r="B84" s="3" t="s">
        <v>726</v>
      </c>
      <c r="C84" s="2" t="s">
        <v>724</v>
      </c>
      <c r="D84" s="2" t="s">
        <v>725</v>
      </c>
      <c r="E84" s="5" t="str">
        <f aca="false">HYPERLINK("https://mncourtfraud.com/file/27-CR-22-11719.pdf.ots","27-CR-22-11719.pdf.ots")</f>
        <v>27-CR-22-11719.pdf.ots</v>
      </c>
      <c r="F84" s="3" t="s">
        <v>727</v>
      </c>
      <c r="G84" s="5" t="str">
        <f aca="false">HYPERLINK("https://mncourtfraud.com/file/27-CR-22-11719.pdf.ots.upgraded","27-CR-22-11719.pdf.ots.upgraded")</f>
        <v>27-CR-22-11719.pdf.ots.upgraded</v>
      </c>
      <c r="H84" s="2" t="s">
        <v>52</v>
      </c>
      <c r="I84" s="2" t="n">
        <v>924446</v>
      </c>
      <c r="J84" s="3" t="s">
        <v>265</v>
      </c>
      <c r="K84" s="2" t="s">
        <v>266</v>
      </c>
      <c r="L84" s="2" t="s">
        <v>70</v>
      </c>
      <c r="M84" s="2" t="s">
        <v>267</v>
      </c>
    </row>
    <row r="85" customFormat="false" ht="18.7" hidden="false" customHeight="true" outlineLevel="0" collapsed="false">
      <c r="A85" s="5" t="str">
        <f aca="false">HYPERLINK("https://mncourtfraud.com/file/27-CR-22-11724.pdf","27-CR-22-11724.pdf")</f>
        <v>27-CR-22-11724.pdf</v>
      </c>
      <c r="B85" s="3" t="s">
        <v>733</v>
      </c>
      <c r="C85" s="2" t="s">
        <v>731</v>
      </c>
      <c r="D85" s="2" t="s">
        <v>732</v>
      </c>
      <c r="E85" s="5" t="str">
        <f aca="false">HYPERLINK("https://mncourtfraud.com/file/27-CR-22-11724.pdf.ots","27-CR-22-11724.pdf.ots")</f>
        <v>27-CR-22-11724.pdf.ots</v>
      </c>
      <c r="F85" s="3" t="s">
        <v>734</v>
      </c>
      <c r="G85" s="5" t="str">
        <f aca="false">HYPERLINK("https://mncourtfraud.com/file/27-CR-22-11724.pdf.ots.upgraded","27-CR-22-11724.pdf.ots.upgraded")</f>
        <v>27-CR-22-11724.pdf.ots.upgraded</v>
      </c>
      <c r="H85" s="2" t="s">
        <v>52</v>
      </c>
      <c r="I85" s="2" t="n">
        <v>924467</v>
      </c>
      <c r="J85" s="3" t="s">
        <v>292</v>
      </c>
      <c r="K85" s="2" t="s">
        <v>293</v>
      </c>
      <c r="L85" s="2" t="s">
        <v>294</v>
      </c>
      <c r="M85" s="2" t="s">
        <v>295</v>
      </c>
    </row>
    <row r="86" customFormat="false" ht="18.7" hidden="false" customHeight="true" outlineLevel="0" collapsed="false">
      <c r="A86" s="5" t="str">
        <f aca="false">HYPERLINK("https://mncourtfraud.com/file/27-CR-22-13027.pdf","27-CR-22-13027.pdf")</f>
        <v>27-CR-22-13027.pdf</v>
      </c>
      <c r="B86" s="3" t="s">
        <v>740</v>
      </c>
      <c r="C86" s="2" t="s">
        <v>738</v>
      </c>
      <c r="D86" s="2" t="s">
        <v>739</v>
      </c>
      <c r="E86" s="5" t="str">
        <f aca="false">HYPERLINK("https://mncourtfraud.com/file/27-CR-22-13027.pdf.ots","27-CR-22-13027.pdf.ots")</f>
        <v>27-CR-22-13027.pdf.ots</v>
      </c>
      <c r="F86" s="3" t="s">
        <v>741</v>
      </c>
      <c r="G86" s="5" t="str">
        <f aca="false">HYPERLINK("https://mncourtfraud.com/file/27-CR-22-13027.pdf.ots.upgraded","27-CR-22-13027.pdf.ots.upgraded")</f>
        <v>27-CR-22-13027.pdf.ots.upgraded</v>
      </c>
      <c r="H86" s="2" t="s">
        <v>52</v>
      </c>
      <c r="I86" s="2" t="n">
        <v>924446</v>
      </c>
      <c r="J86" s="3" t="s">
        <v>265</v>
      </c>
      <c r="K86" s="2" t="s">
        <v>266</v>
      </c>
      <c r="L86" s="2" t="s">
        <v>70</v>
      </c>
      <c r="M86" s="2" t="s">
        <v>267</v>
      </c>
    </row>
    <row r="87" customFormat="false" ht="18.7" hidden="false" customHeight="true" outlineLevel="0" collapsed="false">
      <c r="A87" s="5" t="str">
        <f aca="false">HYPERLINK("https://mncourtfraud.com/file/27-CR-22-15150.pdf","27-CR-22-15150.pdf")</f>
        <v>27-CR-22-15150.pdf</v>
      </c>
      <c r="B87" s="3" t="s">
        <v>747</v>
      </c>
      <c r="C87" s="2" t="s">
        <v>745</v>
      </c>
      <c r="D87" s="2" t="s">
        <v>746</v>
      </c>
      <c r="E87" s="5" t="str">
        <f aca="false">HYPERLINK("https://mncourtfraud.com/file/27-CR-22-15150.pdf.ots","27-CR-22-15150.pdf.ots")</f>
        <v>27-CR-22-15150.pdf.ots</v>
      </c>
      <c r="F87" s="3" t="s">
        <v>748</v>
      </c>
      <c r="G87" s="5" t="str">
        <f aca="false">HYPERLINK("https://mncourtfraud.com/file/27-CR-22-15150.pdf.ots.upgraded","27-CR-22-15150.pdf.ots.upgraded")</f>
        <v>27-CR-22-15150.pdf.ots.upgraded</v>
      </c>
      <c r="H87" s="2" t="s">
        <v>52</v>
      </c>
      <c r="I87" s="2" t="n">
        <v>924467</v>
      </c>
      <c r="J87" s="3" t="s">
        <v>292</v>
      </c>
      <c r="K87" s="2" t="s">
        <v>293</v>
      </c>
      <c r="L87" s="2" t="s">
        <v>294</v>
      </c>
      <c r="M87" s="2" t="s">
        <v>295</v>
      </c>
    </row>
    <row r="88" customFormat="false" ht="18.7" hidden="false" customHeight="true" outlineLevel="0" collapsed="false">
      <c r="A88" s="5" t="str">
        <f aca="false">HYPERLINK("https://mncourtfraud.com/file/27-CR-22-15594.pdf","27-CR-22-15594.pdf")</f>
        <v>27-CR-22-15594.pdf</v>
      </c>
      <c r="B88" s="3" t="s">
        <v>754</v>
      </c>
      <c r="C88" s="2" t="s">
        <v>752</v>
      </c>
      <c r="D88" s="2" t="s">
        <v>753</v>
      </c>
      <c r="E88" s="5" t="str">
        <f aca="false">HYPERLINK("https://mncourtfraud.com/file/27-CR-22-15594.pdf.ots","27-CR-22-15594.pdf.ots")</f>
        <v>27-CR-22-15594.pdf.ots</v>
      </c>
      <c r="F88" s="3" t="s">
        <v>755</v>
      </c>
      <c r="G88" s="5" t="str">
        <f aca="false">HYPERLINK("https://mncourtfraud.com/file/27-CR-22-15594.pdf.ots.upgraded","27-CR-22-15594.pdf.ots.upgraded")</f>
        <v>27-CR-22-15594.pdf.ots.upgraded</v>
      </c>
      <c r="H88" s="2" t="s">
        <v>52</v>
      </c>
      <c r="I88" s="2" t="n">
        <v>924283</v>
      </c>
      <c r="J88" s="3" t="s">
        <v>53</v>
      </c>
      <c r="K88" s="2" t="s">
        <v>54</v>
      </c>
      <c r="L88" s="2" t="s">
        <v>55</v>
      </c>
      <c r="M88" s="2" t="s">
        <v>56</v>
      </c>
    </row>
    <row r="89" customFormat="false" ht="18.7" hidden="false" customHeight="true" outlineLevel="0" collapsed="false">
      <c r="A89" s="5" t="str">
        <f aca="false">HYPERLINK("https://mncourtfraud.com/file/27-CR-22-16687.pdf","27-CR-22-16687.pdf")</f>
        <v>27-CR-22-16687.pdf</v>
      </c>
      <c r="B89" s="3" t="s">
        <v>761</v>
      </c>
      <c r="C89" s="2" t="s">
        <v>759</v>
      </c>
      <c r="D89" s="2" t="s">
        <v>760</v>
      </c>
      <c r="E89" s="5" t="str">
        <f aca="false">HYPERLINK("https://mncourtfraud.com/file/27-CR-22-16687.pdf.ots","27-CR-22-16687.pdf.ots")</f>
        <v>27-CR-22-16687.pdf.ots</v>
      </c>
      <c r="F89" s="3" t="s">
        <v>762</v>
      </c>
      <c r="G89" s="5" t="str">
        <f aca="false">HYPERLINK("https://mncourtfraud.com/file/27-CR-22-16687.pdf.ots.upgraded","27-CR-22-16687.pdf.ots.upgraded")</f>
        <v>27-CR-22-16687.pdf.ots.upgraded</v>
      </c>
      <c r="H89" s="2" t="s">
        <v>52</v>
      </c>
      <c r="I89" s="2" t="n">
        <v>924446</v>
      </c>
      <c r="J89" s="3" t="s">
        <v>265</v>
      </c>
      <c r="K89" s="2" t="s">
        <v>266</v>
      </c>
      <c r="L89" s="2" t="s">
        <v>70</v>
      </c>
      <c r="M89" s="2" t="s">
        <v>267</v>
      </c>
    </row>
    <row r="90" customFormat="false" ht="18.7" hidden="false" customHeight="true" outlineLevel="0" collapsed="false">
      <c r="A90" s="5" t="str">
        <f aca="false">HYPERLINK("https://mncourtfraud.com/file/27-CR-22-17285.pdf","27-CR-22-17285.pdf")</f>
        <v>27-CR-22-17285.pdf</v>
      </c>
      <c r="B90" s="3" t="s">
        <v>768</v>
      </c>
      <c r="C90" s="2" t="s">
        <v>766</v>
      </c>
      <c r="D90" s="2" t="s">
        <v>767</v>
      </c>
      <c r="E90" s="5" t="str">
        <f aca="false">HYPERLINK("https://mncourtfraud.com/file/27-CR-22-17285.pdf.ots","27-CR-22-17285.pdf.ots")</f>
        <v>27-CR-22-17285.pdf.ots</v>
      </c>
      <c r="F90" s="3" t="s">
        <v>769</v>
      </c>
      <c r="G90" s="5" t="str">
        <f aca="false">HYPERLINK("https://mncourtfraud.com/file/27-CR-22-17285.pdf.ots.upgraded","27-CR-22-17285.pdf.ots.upgraded")</f>
        <v>27-CR-22-17285.pdf.ots.upgraded</v>
      </c>
      <c r="H90" s="2" t="s">
        <v>52</v>
      </c>
      <c r="I90" s="2" t="n">
        <v>924451</v>
      </c>
      <c r="J90" s="3" t="s">
        <v>69</v>
      </c>
      <c r="K90" s="2" t="s">
        <v>70</v>
      </c>
      <c r="L90" s="2" t="s">
        <v>71</v>
      </c>
      <c r="M90" s="2" t="s">
        <v>72</v>
      </c>
    </row>
    <row r="91" customFormat="false" ht="18.7" hidden="false" customHeight="true" outlineLevel="0" collapsed="false">
      <c r="A91" s="5" t="str">
        <f aca="false">HYPERLINK("https://mncourtfraud.com/file/27-CR-22-18159.pdf","27-CR-22-18159.pdf")</f>
        <v>27-CR-22-18159.pdf</v>
      </c>
      <c r="B91" s="3" t="s">
        <v>775</v>
      </c>
      <c r="C91" s="2" t="s">
        <v>773</v>
      </c>
      <c r="D91" s="2" t="s">
        <v>774</v>
      </c>
      <c r="E91" s="5" t="str">
        <f aca="false">HYPERLINK("https://mncourtfraud.com/file/27-CR-22-18159.pdf.ots","27-CR-22-18159.pdf.ots")</f>
        <v>27-CR-22-18159.pdf.ots</v>
      </c>
      <c r="F91" s="3" t="s">
        <v>776</v>
      </c>
      <c r="G91" s="5" t="str">
        <f aca="false">HYPERLINK("https://mncourtfraud.com/file/27-CR-22-18159.pdf.ots.upgraded","27-CR-22-18159.pdf.ots.upgraded")</f>
        <v>27-CR-22-18159.pdf.ots.upgraded</v>
      </c>
      <c r="H91" s="2" t="s">
        <v>52</v>
      </c>
      <c r="I91" s="2" t="n">
        <v>924275</v>
      </c>
      <c r="J91" s="3" t="s">
        <v>277</v>
      </c>
      <c r="K91" s="2" t="s">
        <v>278</v>
      </c>
      <c r="L91" s="2" t="s">
        <v>279</v>
      </c>
      <c r="M91" s="2" t="s">
        <v>280</v>
      </c>
    </row>
    <row r="92" customFormat="false" ht="18.7" hidden="false" customHeight="true" outlineLevel="0" collapsed="false">
      <c r="A92" s="5" t="str">
        <f aca="false">HYPERLINK("https://mncourtfraud.com/file/27-CR-22-18207.pdf","27-CR-22-18207.pdf")</f>
        <v>27-CR-22-18207.pdf</v>
      </c>
      <c r="B92" s="3" t="s">
        <v>782</v>
      </c>
      <c r="C92" s="2" t="s">
        <v>780</v>
      </c>
      <c r="D92" s="2" t="s">
        <v>781</v>
      </c>
      <c r="E92" s="5" t="str">
        <f aca="false">HYPERLINK("https://mncourtfraud.com/file/27-CR-22-18207.pdf.ots","27-CR-22-18207.pdf.ots")</f>
        <v>27-CR-22-18207.pdf.ots</v>
      </c>
      <c r="F92" s="3" t="s">
        <v>783</v>
      </c>
      <c r="G92" s="5" t="str">
        <f aca="false">HYPERLINK("https://mncourtfraud.com/file/27-CR-22-18207.pdf.ots.upgraded","27-CR-22-18207.pdf.ots.upgraded")</f>
        <v>27-CR-22-18207.pdf.ots.upgraded</v>
      </c>
      <c r="H92" s="2" t="s">
        <v>52</v>
      </c>
      <c r="I92" s="2" t="n">
        <v>924451</v>
      </c>
      <c r="J92" s="3" t="s">
        <v>69</v>
      </c>
      <c r="K92" s="2" t="s">
        <v>70</v>
      </c>
      <c r="L92" s="2" t="s">
        <v>71</v>
      </c>
      <c r="M92" s="2" t="s">
        <v>72</v>
      </c>
    </row>
    <row r="93" customFormat="false" ht="18.7" hidden="false" customHeight="true" outlineLevel="0" collapsed="false">
      <c r="A93" s="5" t="str">
        <f aca="false">HYPERLINK("https://mncourtfraud.com/file/27-CR-22-18616.pdf","27-CR-22-18616.pdf")</f>
        <v>27-CR-22-18616.pdf</v>
      </c>
      <c r="B93" s="3" t="s">
        <v>789</v>
      </c>
      <c r="C93" s="2" t="s">
        <v>787</v>
      </c>
      <c r="D93" s="2" t="s">
        <v>788</v>
      </c>
      <c r="E93" s="5" t="str">
        <f aca="false">HYPERLINK("https://mncourtfraud.com/file/27-CR-22-18616.pdf.ots","27-CR-22-18616.pdf.ots")</f>
        <v>27-CR-22-18616.pdf.ots</v>
      </c>
      <c r="F93" s="3" t="s">
        <v>790</v>
      </c>
      <c r="G93" s="5" t="str">
        <f aca="false">HYPERLINK("https://mncourtfraud.com/file/27-CR-22-18616.pdf.ots.upgraded","27-CR-22-18616.pdf.ots.upgraded")</f>
        <v>27-CR-22-18616.pdf.ots.upgraded</v>
      </c>
      <c r="H93" s="2" t="s">
        <v>52</v>
      </c>
      <c r="I93" s="2" t="n">
        <v>924451</v>
      </c>
      <c r="J93" s="3" t="s">
        <v>69</v>
      </c>
      <c r="K93" s="2" t="s">
        <v>70</v>
      </c>
      <c r="L93" s="2" t="s">
        <v>71</v>
      </c>
      <c r="M93" s="2" t="s">
        <v>72</v>
      </c>
    </row>
    <row r="94" customFormat="false" ht="18.7" hidden="false" customHeight="true" outlineLevel="0" collapsed="false">
      <c r="A94" s="5" t="str">
        <f aca="false">HYPERLINK("https://mncourtfraud.com/file/27-CR-22-19018.pdf","27-CR-22-19018.pdf")</f>
        <v>27-CR-22-19018.pdf</v>
      </c>
      <c r="B94" s="3" t="s">
        <v>796</v>
      </c>
      <c r="C94" s="2" t="s">
        <v>794</v>
      </c>
      <c r="D94" s="2" t="s">
        <v>795</v>
      </c>
      <c r="E94" s="5" t="str">
        <f aca="false">HYPERLINK("https://mncourtfraud.com/file/27-CR-22-19018.pdf.ots","27-CR-22-19018.pdf.ots")</f>
        <v>27-CR-22-19018.pdf.ots</v>
      </c>
      <c r="F94" s="3" t="s">
        <v>797</v>
      </c>
      <c r="G94" s="5" t="str">
        <f aca="false">HYPERLINK("https://mncourtfraud.com/file/27-CR-22-19018.pdf.ots.upgraded","27-CR-22-19018.pdf.ots.upgraded")</f>
        <v>27-CR-22-19018.pdf.ots.upgraded</v>
      </c>
      <c r="H94" s="2" t="s">
        <v>52</v>
      </c>
      <c r="I94" s="2" t="n">
        <v>924446</v>
      </c>
      <c r="J94" s="3" t="s">
        <v>265</v>
      </c>
      <c r="K94" s="2" t="s">
        <v>266</v>
      </c>
      <c r="L94" s="2" t="s">
        <v>70</v>
      </c>
      <c r="M94" s="2" t="s">
        <v>267</v>
      </c>
    </row>
    <row r="95" customFormat="false" ht="18.7" hidden="false" customHeight="true" outlineLevel="0" collapsed="false">
      <c r="A95" s="5" t="str">
        <f aca="false">HYPERLINK("https://mncourtfraud.com/file/27-CR-22-19191.pdf","27-CR-22-19191.pdf")</f>
        <v>27-CR-22-19191.pdf</v>
      </c>
      <c r="B95" s="3" t="s">
        <v>803</v>
      </c>
      <c r="C95" s="2" t="s">
        <v>801</v>
      </c>
      <c r="D95" s="2" t="s">
        <v>802</v>
      </c>
      <c r="E95" s="5" t="str">
        <f aca="false">HYPERLINK("https://mncourtfraud.com/file/27-CR-22-19191.pdf.ots","27-CR-22-19191.pdf.ots")</f>
        <v>27-CR-22-19191.pdf.ots</v>
      </c>
      <c r="F95" s="3" t="s">
        <v>804</v>
      </c>
      <c r="G95" s="5" t="str">
        <f aca="false">HYPERLINK("https://mncourtfraud.com/file/27-CR-22-19191.pdf.ots.upgraded","27-CR-22-19191.pdf.ots.upgraded")</f>
        <v>27-CR-22-19191.pdf.ots.upgraded</v>
      </c>
      <c r="H95" s="2" t="s">
        <v>52</v>
      </c>
      <c r="I95" s="2" t="n">
        <v>924295</v>
      </c>
      <c r="J95" s="3" t="s">
        <v>386</v>
      </c>
      <c r="K95" s="2" t="s">
        <v>387</v>
      </c>
      <c r="L95" s="2" t="s">
        <v>388</v>
      </c>
      <c r="M95" s="2" t="s">
        <v>389</v>
      </c>
    </row>
    <row r="96" customFormat="false" ht="18.7" hidden="false" customHeight="true" outlineLevel="0" collapsed="false">
      <c r="A96" s="5" t="str">
        <f aca="false">HYPERLINK("https://mncourtfraud.com/file/27-CR-22-20058.pdf","27-CR-22-20058.pdf")</f>
        <v>27-CR-22-20058.pdf</v>
      </c>
      <c r="B96" s="3" t="s">
        <v>810</v>
      </c>
      <c r="C96" s="2" t="s">
        <v>808</v>
      </c>
      <c r="D96" s="2" t="s">
        <v>809</v>
      </c>
      <c r="E96" s="5" t="str">
        <f aca="false">HYPERLINK("https://mncourtfraud.com/file/27-CR-22-20058.pdf.ots","27-CR-22-20058.pdf.ots")</f>
        <v>27-CR-22-20058.pdf.ots</v>
      </c>
      <c r="F96" s="3" t="s">
        <v>811</v>
      </c>
      <c r="G96" s="5" t="str">
        <f aca="false">HYPERLINK("https://mncourtfraud.com/file/27-CR-22-20058.pdf.ots.upgraded","27-CR-22-20058.pdf.ots.upgraded")</f>
        <v>27-CR-22-20058.pdf.ots.upgraded</v>
      </c>
      <c r="H96" s="2" t="s">
        <v>52</v>
      </c>
      <c r="I96" s="2" t="n">
        <v>924289</v>
      </c>
      <c r="J96" s="3" t="s">
        <v>99</v>
      </c>
      <c r="K96" s="2" t="s">
        <v>100</v>
      </c>
      <c r="L96" s="2" t="s">
        <v>101</v>
      </c>
      <c r="M96" s="2" t="s">
        <v>102</v>
      </c>
    </row>
    <row r="97" customFormat="false" ht="18.7" hidden="false" customHeight="true" outlineLevel="0" collapsed="false">
      <c r="A97" s="5" t="str">
        <f aca="false">HYPERLINK("https://mncourtfraud.com/file/27-CR-22-20239.pdf","27-CR-22-20239.pdf")</f>
        <v>27-CR-22-20239.pdf</v>
      </c>
      <c r="B97" s="3" t="s">
        <v>817</v>
      </c>
      <c r="C97" s="2" t="s">
        <v>815</v>
      </c>
      <c r="D97" s="2" t="s">
        <v>816</v>
      </c>
      <c r="E97" s="5" t="str">
        <f aca="false">HYPERLINK("https://mncourtfraud.com/file/27-CR-22-20239.pdf.ots","27-CR-22-20239.pdf.ots")</f>
        <v>27-CR-22-20239.pdf.ots</v>
      </c>
      <c r="F97" s="3" t="s">
        <v>818</v>
      </c>
      <c r="G97" s="5" t="str">
        <f aca="false">HYPERLINK("https://mncourtfraud.com/file/27-CR-22-20239.pdf.ots.upgraded","27-CR-22-20239.pdf.ots.upgraded")</f>
        <v>27-CR-22-20239.pdf.ots.upgraded</v>
      </c>
      <c r="H97" s="2" t="s">
        <v>52</v>
      </c>
      <c r="I97" s="2" t="n">
        <v>924451</v>
      </c>
      <c r="J97" s="3" t="s">
        <v>69</v>
      </c>
      <c r="K97" s="2" t="s">
        <v>70</v>
      </c>
      <c r="L97" s="2" t="s">
        <v>71</v>
      </c>
      <c r="M97" s="2" t="s">
        <v>72</v>
      </c>
    </row>
    <row r="98" customFormat="false" ht="18.7" hidden="false" customHeight="true" outlineLevel="0" collapsed="false">
      <c r="A98" s="5" t="str">
        <f aca="false">HYPERLINK("https://mncourtfraud.com/file/27-CR-22-20589.pdf","27-CR-22-20589.pdf")</f>
        <v>27-CR-22-20589.pdf</v>
      </c>
      <c r="B98" s="3" t="s">
        <v>824</v>
      </c>
      <c r="C98" s="2" t="s">
        <v>822</v>
      </c>
      <c r="D98" s="2" t="s">
        <v>823</v>
      </c>
      <c r="E98" s="5" t="str">
        <f aca="false">HYPERLINK("https://mncourtfraud.com/file/27-CR-22-20589.pdf.ots","27-CR-22-20589.pdf.ots")</f>
        <v>27-CR-22-20589.pdf.ots</v>
      </c>
      <c r="F98" s="3" t="s">
        <v>825</v>
      </c>
      <c r="G98" s="5" t="str">
        <f aca="false">HYPERLINK("https://mncourtfraud.com/file/27-CR-22-20589.pdf.ots.upgraded","27-CR-22-20589.pdf.ots.upgraded")</f>
        <v>27-CR-22-20589.pdf.ots.upgraded</v>
      </c>
      <c r="H98" s="2" t="s">
        <v>52</v>
      </c>
      <c r="I98" s="2" t="n">
        <v>924543</v>
      </c>
      <c r="J98" s="3" t="s">
        <v>125</v>
      </c>
      <c r="K98" s="2" t="s">
        <v>126</v>
      </c>
      <c r="L98" s="2" t="s">
        <v>127</v>
      </c>
      <c r="M98" s="2" t="s">
        <v>128</v>
      </c>
    </row>
    <row r="99" customFormat="false" ht="18.7" hidden="false" customHeight="true" outlineLevel="0" collapsed="false">
      <c r="A99" s="5" t="str">
        <f aca="false">HYPERLINK("https://mncourtfraud.com/file/27-CR-22-20664.pdf","27-CR-22-20664.pdf")</f>
        <v>27-CR-22-20664.pdf</v>
      </c>
      <c r="B99" s="3" t="s">
        <v>831</v>
      </c>
      <c r="C99" s="2" t="s">
        <v>829</v>
      </c>
      <c r="D99" s="2" t="s">
        <v>830</v>
      </c>
      <c r="E99" s="5" t="str">
        <f aca="false">HYPERLINK("https://mncourtfraud.com/file/27-CR-22-20664.pdf.ots","27-CR-22-20664.pdf.ots")</f>
        <v>27-CR-22-20664.pdf.ots</v>
      </c>
      <c r="F99" s="3" t="s">
        <v>832</v>
      </c>
      <c r="G99" s="5" t="str">
        <f aca="false">HYPERLINK("https://mncourtfraud.com/file/27-CR-22-20664.pdf.ots.upgraded","27-CR-22-20664.pdf.ots.upgraded")</f>
        <v>27-CR-22-20664.pdf.ots.upgraded</v>
      </c>
      <c r="H99" s="2" t="s">
        <v>52</v>
      </c>
      <c r="I99" s="2" t="n">
        <v>924451</v>
      </c>
      <c r="J99" s="3" t="s">
        <v>69</v>
      </c>
      <c r="K99" s="2" t="s">
        <v>70</v>
      </c>
      <c r="L99" s="2" t="s">
        <v>71</v>
      </c>
      <c r="M99" s="2" t="s">
        <v>72</v>
      </c>
    </row>
    <row r="100" customFormat="false" ht="18.7" hidden="false" customHeight="true" outlineLevel="0" collapsed="false">
      <c r="A100" s="5" t="str">
        <f aca="false">HYPERLINK("https://mncourtfraud.com/file/27-CR-22-21107.pdf","27-CR-22-21107.pdf")</f>
        <v>27-CR-22-21107.pdf</v>
      </c>
      <c r="B100" s="3" t="s">
        <v>838</v>
      </c>
      <c r="C100" s="2" t="s">
        <v>836</v>
      </c>
      <c r="D100" s="2" t="s">
        <v>837</v>
      </c>
      <c r="E100" s="5" t="str">
        <f aca="false">HYPERLINK("https://mncourtfraud.com/file/27-CR-22-21107.pdf.ots","27-CR-22-21107.pdf.ots")</f>
        <v>27-CR-22-21107.pdf.ots</v>
      </c>
      <c r="F100" s="3" t="s">
        <v>839</v>
      </c>
      <c r="G100" s="5" t="str">
        <f aca="false">HYPERLINK("https://mncourtfraud.com/file/27-CR-22-21107.pdf.ots.upgraded","27-CR-22-21107.pdf.ots.upgraded")</f>
        <v>27-CR-22-21107.pdf.ots.upgraded</v>
      </c>
      <c r="H100" s="2" t="s">
        <v>52</v>
      </c>
      <c r="I100" s="2" t="n">
        <v>924365</v>
      </c>
      <c r="J100" s="3" t="s">
        <v>375</v>
      </c>
      <c r="K100" s="2" t="s">
        <v>376</v>
      </c>
      <c r="L100" s="2" t="s">
        <v>377</v>
      </c>
      <c r="M100" s="2" t="s">
        <v>378</v>
      </c>
    </row>
    <row r="101" customFormat="false" ht="18.7" hidden="false" customHeight="true" outlineLevel="0" collapsed="false">
      <c r="A101" s="5" t="str">
        <f aca="false">HYPERLINK("https://mncourtfraud.com/file/27-CR-22-21303.pdf","27-CR-22-21303.pdf")</f>
        <v>27-CR-22-21303.pdf</v>
      </c>
      <c r="B101" s="3" t="s">
        <v>845</v>
      </c>
      <c r="C101" s="2" t="s">
        <v>843</v>
      </c>
      <c r="D101" s="2" t="s">
        <v>844</v>
      </c>
      <c r="E101" s="5" t="str">
        <f aca="false">HYPERLINK("https://mncourtfraud.com/file/27-CR-22-21303.pdf.ots","27-CR-22-21303.pdf.ots")</f>
        <v>27-CR-22-21303.pdf.ots</v>
      </c>
      <c r="F101" s="3" t="s">
        <v>846</v>
      </c>
      <c r="G101" s="5" t="str">
        <f aca="false">HYPERLINK("https://mncourtfraud.com/file/27-CR-22-21303.pdf.ots.upgraded","27-CR-22-21303.pdf.ots.upgraded")</f>
        <v>27-CR-22-21303.pdf.ots.upgraded</v>
      </c>
      <c r="H101" s="2" t="s">
        <v>52</v>
      </c>
      <c r="I101" s="2" t="n">
        <v>924543</v>
      </c>
      <c r="J101" s="3" t="s">
        <v>125</v>
      </c>
      <c r="K101" s="2" t="s">
        <v>126</v>
      </c>
      <c r="L101" s="2" t="s">
        <v>127</v>
      </c>
      <c r="M101" s="2" t="s">
        <v>128</v>
      </c>
    </row>
    <row r="102" customFormat="false" ht="18.7" hidden="false" customHeight="true" outlineLevel="0" collapsed="false">
      <c r="A102" s="5" t="str">
        <f aca="false">HYPERLINK("https://mncourtfraud.com/file/27-CR-22-21345.pdf","27-CR-22-21345.pdf")</f>
        <v>27-CR-22-21345.pdf</v>
      </c>
      <c r="B102" s="3" t="s">
        <v>852</v>
      </c>
      <c r="C102" s="2" t="s">
        <v>850</v>
      </c>
      <c r="D102" s="2" t="s">
        <v>851</v>
      </c>
      <c r="E102" s="5" t="str">
        <f aca="false">HYPERLINK("https://mncourtfraud.com/file/27-CR-22-21345.pdf.ots","27-CR-22-21345.pdf.ots")</f>
        <v>27-CR-22-21345.pdf.ots</v>
      </c>
      <c r="F102" s="3" t="s">
        <v>853</v>
      </c>
      <c r="G102" s="5" t="str">
        <f aca="false">HYPERLINK("https://mncourtfraud.com/file/27-CR-22-21345.pdf.ots.upgraded","27-CR-22-21345.pdf.ots.upgraded")</f>
        <v>27-CR-22-21345.pdf.ots.upgraded</v>
      </c>
      <c r="H102" s="2" t="s">
        <v>52</v>
      </c>
      <c r="I102" s="2" t="n">
        <v>924543</v>
      </c>
      <c r="J102" s="3" t="s">
        <v>125</v>
      </c>
      <c r="K102" s="2" t="s">
        <v>126</v>
      </c>
      <c r="L102" s="2" t="s">
        <v>127</v>
      </c>
      <c r="M102" s="2" t="s">
        <v>128</v>
      </c>
    </row>
    <row r="103" customFormat="false" ht="18.7" hidden="false" customHeight="true" outlineLevel="0" collapsed="false">
      <c r="A103" s="5" t="str">
        <f aca="false">HYPERLINK("https://mncourtfraud.com/file/27-CR-22-22541.pdf","27-CR-22-22541.pdf")</f>
        <v>27-CR-22-22541.pdf</v>
      </c>
      <c r="B103" s="3" t="s">
        <v>859</v>
      </c>
      <c r="C103" s="2" t="s">
        <v>857</v>
      </c>
      <c r="D103" s="2" t="s">
        <v>858</v>
      </c>
      <c r="E103" s="5" t="str">
        <f aca="false">HYPERLINK("https://mncourtfraud.com/file/27-CR-22-22541.pdf.ots","27-CR-22-22541.pdf.ots")</f>
        <v>27-CR-22-22541.pdf.ots</v>
      </c>
      <c r="F103" s="3" t="s">
        <v>860</v>
      </c>
      <c r="G103" s="5" t="str">
        <f aca="false">HYPERLINK("https://mncourtfraud.com/file/27-CR-22-22541.pdf.ots.upgraded","27-CR-22-22541.pdf.ots.upgraded")</f>
        <v>27-CR-22-22541.pdf.ots.upgraded</v>
      </c>
      <c r="H103" s="2" t="s">
        <v>52</v>
      </c>
      <c r="I103" s="2" t="n">
        <v>924467</v>
      </c>
      <c r="J103" s="3" t="s">
        <v>292</v>
      </c>
      <c r="K103" s="2" t="s">
        <v>293</v>
      </c>
      <c r="L103" s="2" t="s">
        <v>294</v>
      </c>
      <c r="M103" s="2" t="s">
        <v>295</v>
      </c>
    </row>
    <row r="104" customFormat="false" ht="18.7" hidden="false" customHeight="true" outlineLevel="0" collapsed="false">
      <c r="A104" s="5" t="str">
        <f aca="false">HYPERLINK("https://mncourtfraud.com/file/27-CR-22-22586.pdf","27-CR-22-22586.pdf")</f>
        <v>27-CR-22-22586.pdf</v>
      </c>
      <c r="B104" s="3" t="s">
        <v>866</v>
      </c>
      <c r="C104" s="2" t="s">
        <v>864</v>
      </c>
      <c r="D104" s="2" t="s">
        <v>865</v>
      </c>
      <c r="E104" s="5" t="str">
        <f aca="false">HYPERLINK("https://mncourtfraud.com/file/27-CR-22-22586.pdf.ots","27-CR-22-22586.pdf.ots")</f>
        <v>27-CR-22-22586.pdf.ots</v>
      </c>
      <c r="F104" s="3" t="s">
        <v>867</v>
      </c>
      <c r="G104" s="5" t="str">
        <f aca="false">HYPERLINK("https://mncourtfraud.com/file/27-CR-22-22586.pdf.ots.upgraded","27-CR-22-22586.pdf.ots.upgraded")</f>
        <v>27-CR-22-22586.pdf.ots.upgraded</v>
      </c>
      <c r="H104" s="2" t="s">
        <v>52</v>
      </c>
      <c r="I104" s="2" t="n">
        <v>924283</v>
      </c>
      <c r="J104" s="3" t="s">
        <v>53</v>
      </c>
      <c r="K104" s="2" t="s">
        <v>54</v>
      </c>
      <c r="L104" s="2" t="s">
        <v>55</v>
      </c>
      <c r="M104" s="2" t="s">
        <v>56</v>
      </c>
    </row>
    <row r="105" customFormat="false" ht="18.7" hidden="false" customHeight="true" outlineLevel="0" collapsed="false">
      <c r="A105" s="5" t="str">
        <f aca="false">HYPERLINK("https://mncourtfraud.com/file/27-CR-22-22673.pdf","27-CR-22-22673.pdf")</f>
        <v>27-CR-22-22673.pdf</v>
      </c>
      <c r="B105" s="3" t="s">
        <v>873</v>
      </c>
      <c r="C105" s="2" t="s">
        <v>871</v>
      </c>
      <c r="D105" s="2" t="s">
        <v>872</v>
      </c>
      <c r="E105" s="5" t="str">
        <f aca="false">HYPERLINK("https://mncourtfraud.com/file/27-CR-22-22673.pdf.ots","27-CR-22-22673.pdf.ots")</f>
        <v>27-CR-22-22673.pdf.ots</v>
      </c>
      <c r="F105" s="3" t="s">
        <v>874</v>
      </c>
      <c r="G105" s="5" t="str">
        <f aca="false">HYPERLINK("https://mncourtfraud.com/file/27-CR-22-22673.pdf.ots.upgraded","27-CR-22-22673.pdf.ots.upgraded")</f>
        <v>27-CR-22-22673.pdf.ots.upgraded</v>
      </c>
      <c r="H105" s="2" t="s">
        <v>52</v>
      </c>
      <c r="I105" s="2" t="n">
        <v>924451</v>
      </c>
      <c r="J105" s="3" t="s">
        <v>69</v>
      </c>
      <c r="K105" s="2" t="s">
        <v>70</v>
      </c>
      <c r="L105" s="2" t="s">
        <v>71</v>
      </c>
      <c r="M105" s="2" t="s">
        <v>72</v>
      </c>
    </row>
    <row r="106" customFormat="false" ht="18.7" hidden="false" customHeight="true" outlineLevel="0" collapsed="false">
      <c r="A106" s="5" t="str">
        <f aca="false">HYPERLINK("https://mncourtfraud.com/file/27-CR-22-23335.pdf","27-CR-22-23335.pdf")</f>
        <v>27-CR-22-23335.pdf</v>
      </c>
      <c r="B106" s="3" t="s">
        <v>880</v>
      </c>
      <c r="C106" s="2" t="s">
        <v>878</v>
      </c>
      <c r="D106" s="2" t="s">
        <v>879</v>
      </c>
      <c r="E106" s="5" t="str">
        <f aca="false">HYPERLINK("https://mncourtfraud.com/file/27-CR-22-23335.pdf.ots","27-CR-22-23335.pdf.ots")</f>
        <v>27-CR-22-23335.pdf.ots</v>
      </c>
      <c r="F106" s="3" t="s">
        <v>881</v>
      </c>
      <c r="G106" s="5" t="str">
        <f aca="false">HYPERLINK("https://mncourtfraud.com/file/27-CR-22-23335.pdf.ots.upgraded","27-CR-22-23335.pdf.ots.upgraded")</f>
        <v>27-CR-22-23335.pdf.ots.upgraded</v>
      </c>
      <c r="H106" s="2" t="s">
        <v>52</v>
      </c>
      <c r="I106" s="2" t="n">
        <v>924295</v>
      </c>
      <c r="J106" s="3" t="s">
        <v>386</v>
      </c>
      <c r="K106" s="2" t="s">
        <v>387</v>
      </c>
      <c r="L106" s="2" t="s">
        <v>388</v>
      </c>
      <c r="M106" s="2" t="s">
        <v>389</v>
      </c>
    </row>
    <row r="107" customFormat="false" ht="18.7" hidden="false" customHeight="true" outlineLevel="0" collapsed="false">
      <c r="A107" s="5" t="str">
        <f aca="false">HYPERLINK("https://mncourtfraud.com/file/27-CR-22-23353.pdf","27-CR-22-23353.pdf")</f>
        <v>27-CR-22-23353.pdf</v>
      </c>
      <c r="B107" s="3" t="s">
        <v>887</v>
      </c>
      <c r="C107" s="2" t="s">
        <v>885</v>
      </c>
      <c r="D107" s="2" t="s">
        <v>886</v>
      </c>
      <c r="E107" s="5" t="str">
        <f aca="false">HYPERLINK("https://mncourtfraud.com/file/27-CR-22-23353.pdf.ots","27-CR-22-23353.pdf.ots")</f>
        <v>27-CR-22-23353.pdf.ots</v>
      </c>
      <c r="F107" s="3" t="s">
        <v>888</v>
      </c>
      <c r="G107" s="5" t="str">
        <f aca="false">HYPERLINK("https://mncourtfraud.com/file/27-CR-22-23353.pdf.ots.upgraded","27-CR-22-23353.pdf.ots.upgraded")</f>
        <v>27-CR-22-23353.pdf.ots.upgraded</v>
      </c>
      <c r="H107" s="2" t="s">
        <v>52</v>
      </c>
      <c r="I107" s="2" t="n">
        <v>924365</v>
      </c>
      <c r="J107" s="3" t="s">
        <v>375</v>
      </c>
      <c r="K107" s="2" t="s">
        <v>376</v>
      </c>
      <c r="L107" s="2" t="s">
        <v>377</v>
      </c>
      <c r="M107" s="2" t="s">
        <v>378</v>
      </c>
    </row>
    <row r="108" customFormat="false" ht="18.7" hidden="false" customHeight="true" outlineLevel="0" collapsed="false">
      <c r="A108" s="5" t="str">
        <f aca="false">HYPERLINK("https://mncourtfraud.com/file/27-CR-22-24514.pdf","27-CR-22-24514.pdf")</f>
        <v>27-CR-22-24514.pdf</v>
      </c>
      <c r="B108" s="3" t="s">
        <v>894</v>
      </c>
      <c r="C108" s="2" t="s">
        <v>892</v>
      </c>
      <c r="D108" s="2" t="s">
        <v>893</v>
      </c>
      <c r="E108" s="5" t="str">
        <f aca="false">HYPERLINK("https://mncourtfraud.com/file/27-CR-22-24514.pdf.ots","27-CR-22-24514.pdf.ots")</f>
        <v>27-CR-22-24514.pdf.ots</v>
      </c>
      <c r="F108" s="3" t="s">
        <v>895</v>
      </c>
      <c r="G108" s="5" t="str">
        <f aca="false">HYPERLINK("https://mncourtfraud.com/file/27-CR-22-24514.pdf.ots.upgraded","27-CR-22-24514.pdf.ots.upgraded")</f>
        <v>27-CR-22-24514.pdf.ots.upgraded</v>
      </c>
      <c r="H108" s="2" t="s">
        <v>52</v>
      </c>
      <c r="I108" s="2" t="n">
        <v>924467</v>
      </c>
      <c r="J108" s="3" t="s">
        <v>292</v>
      </c>
      <c r="K108" s="2" t="s">
        <v>293</v>
      </c>
      <c r="L108" s="2" t="s">
        <v>294</v>
      </c>
      <c r="M108" s="2" t="s">
        <v>295</v>
      </c>
    </row>
    <row r="109" customFormat="false" ht="18.7" hidden="false" customHeight="true" outlineLevel="0" collapsed="false">
      <c r="A109" s="5" t="str">
        <f aca="false">HYPERLINK("https://mncourtfraud.com/file/27-CR-22-24571.pdf","27-CR-22-24571.pdf")</f>
        <v>27-CR-22-24571.pdf</v>
      </c>
      <c r="B109" s="3" t="s">
        <v>901</v>
      </c>
      <c r="C109" s="2" t="s">
        <v>899</v>
      </c>
      <c r="D109" s="2" t="s">
        <v>900</v>
      </c>
      <c r="E109" s="5" t="str">
        <f aca="false">HYPERLINK("https://mncourtfraud.com/file/27-CR-22-24571.pdf.ots","27-CR-22-24571.pdf.ots")</f>
        <v>27-CR-22-24571.pdf.ots</v>
      </c>
      <c r="F109" s="3" t="s">
        <v>902</v>
      </c>
      <c r="G109" s="5" t="str">
        <f aca="false">HYPERLINK("https://mncourtfraud.com/file/27-CR-22-24571.pdf.ots.upgraded","27-CR-22-24571.pdf.ots.upgraded")</f>
        <v>27-CR-22-24571.pdf.ots.upgraded</v>
      </c>
      <c r="H109" s="2" t="s">
        <v>52</v>
      </c>
      <c r="I109" s="2" t="n">
        <v>924543</v>
      </c>
      <c r="J109" s="3" t="s">
        <v>125</v>
      </c>
      <c r="K109" s="2" t="s">
        <v>126</v>
      </c>
      <c r="L109" s="2" t="s">
        <v>127</v>
      </c>
      <c r="M109" s="2" t="s">
        <v>128</v>
      </c>
    </row>
    <row r="110" customFormat="false" ht="18.7" hidden="false" customHeight="true" outlineLevel="0" collapsed="false">
      <c r="A110" s="5" t="str">
        <f aca="false">HYPERLINK("https://mncourtfraud.com/file/27-CR-22-24805.pdf","27-CR-22-24805.pdf")</f>
        <v>27-CR-22-24805.pdf</v>
      </c>
      <c r="B110" s="3" t="s">
        <v>908</v>
      </c>
      <c r="C110" s="2" t="s">
        <v>906</v>
      </c>
      <c r="D110" s="2" t="s">
        <v>907</v>
      </c>
      <c r="E110" s="5" t="str">
        <f aca="false">HYPERLINK("https://mncourtfraud.com/file/27-CR-22-24805.pdf.ots","27-CR-22-24805.pdf.ots")</f>
        <v>27-CR-22-24805.pdf.ots</v>
      </c>
      <c r="F110" s="3" t="s">
        <v>909</v>
      </c>
      <c r="G110" s="5" t="str">
        <f aca="false">HYPERLINK("https://mncourtfraud.com/file/27-CR-22-24805.pdf.ots.upgraded","27-CR-22-24805.pdf.ots.upgraded")</f>
        <v>27-CR-22-24805.pdf.ots.upgraded</v>
      </c>
      <c r="H110" s="2" t="s">
        <v>52</v>
      </c>
      <c r="I110" s="2" t="n">
        <v>924273</v>
      </c>
      <c r="J110" s="3" t="s">
        <v>911</v>
      </c>
      <c r="K110" s="2" t="s">
        <v>912</v>
      </c>
      <c r="L110" s="2" t="s">
        <v>913</v>
      </c>
      <c r="M110" s="2" t="s">
        <v>914</v>
      </c>
    </row>
    <row r="111" customFormat="false" ht="18.7" hidden="false" customHeight="true" outlineLevel="0" collapsed="false">
      <c r="A111" s="5" t="str">
        <f aca="false">HYPERLINK("https://mncourtfraud.com/file/27-CR-22-25087.pdf","27-CR-22-25087.pdf")</f>
        <v>27-CR-22-25087.pdf</v>
      </c>
      <c r="B111" s="3" t="s">
        <v>919</v>
      </c>
      <c r="C111" s="2" t="s">
        <v>917</v>
      </c>
      <c r="D111" s="2" t="s">
        <v>918</v>
      </c>
      <c r="E111" s="5" t="str">
        <f aca="false">HYPERLINK("https://mncourtfraud.com/file/27-CR-22-25087.pdf.ots","27-CR-22-25087.pdf.ots")</f>
        <v>27-CR-22-25087.pdf.ots</v>
      </c>
      <c r="F111" s="3" t="s">
        <v>920</v>
      </c>
      <c r="G111" s="5" t="str">
        <f aca="false">HYPERLINK("https://mncourtfraud.com/file/27-CR-22-25087.pdf.ots.upgraded","27-CR-22-25087.pdf.ots.upgraded")</f>
        <v>27-CR-22-25087.pdf.ots.upgraded</v>
      </c>
      <c r="H111" s="2" t="s">
        <v>52</v>
      </c>
      <c r="I111" s="2" t="n">
        <v>924467</v>
      </c>
      <c r="J111" s="3" t="s">
        <v>292</v>
      </c>
      <c r="K111" s="2" t="s">
        <v>293</v>
      </c>
      <c r="L111" s="2" t="s">
        <v>294</v>
      </c>
      <c r="M111" s="2" t="s">
        <v>295</v>
      </c>
    </row>
    <row r="112" customFormat="false" ht="18.7" hidden="false" customHeight="true" outlineLevel="0" collapsed="false">
      <c r="A112" s="5" t="str">
        <f aca="false">HYPERLINK("https://mncourtfraud.com/file/27-CR-22-25161.pdf","27-CR-22-25161.pdf")</f>
        <v>27-CR-22-25161.pdf</v>
      </c>
      <c r="B112" s="3" t="s">
        <v>926</v>
      </c>
      <c r="C112" s="2" t="s">
        <v>924</v>
      </c>
      <c r="D112" s="2" t="s">
        <v>925</v>
      </c>
      <c r="E112" s="5" t="str">
        <f aca="false">HYPERLINK("https://mncourtfraud.com/file/27-CR-22-25161.pdf.ots","27-CR-22-25161.pdf.ots")</f>
        <v>27-CR-22-25161.pdf.ots</v>
      </c>
      <c r="F112" s="3" t="s">
        <v>927</v>
      </c>
      <c r="G112" s="5" t="str">
        <f aca="false">HYPERLINK("https://mncourtfraud.com/file/27-CR-22-25161.pdf.ots.upgraded","27-CR-22-25161.pdf.ots.upgraded")</f>
        <v>27-CR-22-25161.pdf.ots.upgraded</v>
      </c>
      <c r="H112" s="2" t="s">
        <v>52</v>
      </c>
      <c r="I112" s="2" t="n">
        <v>924295</v>
      </c>
      <c r="J112" s="3" t="s">
        <v>386</v>
      </c>
      <c r="K112" s="2" t="s">
        <v>387</v>
      </c>
      <c r="L112" s="2" t="s">
        <v>388</v>
      </c>
      <c r="M112" s="2" t="s">
        <v>389</v>
      </c>
    </row>
    <row r="113" customFormat="false" ht="18.7" hidden="false" customHeight="true" outlineLevel="0" collapsed="false">
      <c r="A113" s="5" t="str">
        <f aca="false">HYPERLINK("https://mncourtfraud.com/file/27-CR-22-25192.pdf","27-CR-22-25192.pdf")</f>
        <v>27-CR-22-25192.pdf</v>
      </c>
      <c r="B113" s="3" t="s">
        <v>933</v>
      </c>
      <c r="C113" s="2" t="s">
        <v>931</v>
      </c>
      <c r="D113" s="2" t="s">
        <v>932</v>
      </c>
      <c r="E113" s="5" t="str">
        <f aca="false">HYPERLINK("https://mncourtfraud.com/file/27-CR-22-25192.pdf.ots","27-CR-22-25192.pdf.ots")</f>
        <v>27-CR-22-25192.pdf.ots</v>
      </c>
      <c r="F113" s="3" t="s">
        <v>934</v>
      </c>
      <c r="G113" s="5" t="str">
        <f aca="false">HYPERLINK("https://mncourtfraud.com/file/27-CR-22-25192.pdf.ots.upgraded","27-CR-22-25192.pdf.ots.upgraded")</f>
        <v>27-CR-22-25192.pdf.ots.upgraded</v>
      </c>
      <c r="H113" s="2" t="s">
        <v>52</v>
      </c>
      <c r="I113" s="2" t="n">
        <v>924446</v>
      </c>
      <c r="J113" s="3" t="s">
        <v>265</v>
      </c>
      <c r="K113" s="2" t="s">
        <v>266</v>
      </c>
      <c r="L113" s="2" t="s">
        <v>70</v>
      </c>
      <c r="M113" s="2" t="s">
        <v>267</v>
      </c>
    </row>
    <row r="114" customFormat="false" ht="18.7" hidden="false" customHeight="true" outlineLevel="0" collapsed="false">
      <c r="A114" s="5" t="str">
        <f aca="false">HYPERLINK("https://mncourtfraud.com/file/27-CR-22-25413.pdf","27-CR-22-25413.pdf")</f>
        <v>27-CR-22-25413.pdf</v>
      </c>
      <c r="B114" s="3" t="s">
        <v>940</v>
      </c>
      <c r="C114" s="2" t="s">
        <v>938</v>
      </c>
      <c r="D114" s="2" t="s">
        <v>939</v>
      </c>
      <c r="E114" s="5" t="str">
        <f aca="false">HYPERLINK("https://mncourtfraud.com/file/27-CR-22-25413.pdf.ots","27-CR-22-25413.pdf.ots")</f>
        <v>27-CR-22-25413.pdf.ots</v>
      </c>
      <c r="F114" s="3" t="s">
        <v>941</v>
      </c>
      <c r="G114" s="5" t="str">
        <f aca="false">HYPERLINK("https://mncourtfraud.com/file/27-CR-22-25413.pdf.ots.upgraded","27-CR-22-25413.pdf.ots.upgraded")</f>
        <v>27-CR-22-25413.pdf.ots.upgraded</v>
      </c>
      <c r="H114" s="2" t="s">
        <v>52</v>
      </c>
      <c r="I114" s="2" t="n">
        <v>924446</v>
      </c>
      <c r="J114" s="3" t="s">
        <v>265</v>
      </c>
      <c r="K114" s="2" t="s">
        <v>266</v>
      </c>
      <c r="L114" s="2" t="s">
        <v>70</v>
      </c>
      <c r="M114" s="2" t="s">
        <v>267</v>
      </c>
    </row>
    <row r="115" customFormat="false" ht="18.7" hidden="false" customHeight="true" outlineLevel="0" collapsed="false">
      <c r="A115" s="5" t="str">
        <f aca="false">HYPERLINK("https://mncourtfraud.com/file/27-CR-22-2594.pdf","27-CR-22-2594.pdf")</f>
        <v>27-CR-22-2594.pdf</v>
      </c>
      <c r="B115" s="3" t="s">
        <v>947</v>
      </c>
      <c r="C115" s="2" t="s">
        <v>945</v>
      </c>
      <c r="D115" s="2" t="s">
        <v>946</v>
      </c>
      <c r="E115" s="5" t="str">
        <f aca="false">HYPERLINK("https://mncourtfraud.com/file/27-CR-22-2594.pdf.ots","27-CR-22-2594.pdf.ots")</f>
        <v>27-CR-22-2594.pdf.ots</v>
      </c>
      <c r="F115" s="3" t="s">
        <v>948</v>
      </c>
      <c r="G115" s="5" t="str">
        <f aca="false">HYPERLINK("https://mncourtfraud.com/file/27-CR-22-2594.pdf.ots.upgraded","27-CR-22-2594.pdf.ots.upgraded")</f>
        <v>27-CR-22-2594.pdf.ots.upgraded</v>
      </c>
      <c r="H115" s="2" t="s">
        <v>52</v>
      </c>
      <c r="I115" s="2" t="n">
        <v>924295</v>
      </c>
      <c r="J115" s="3" t="s">
        <v>386</v>
      </c>
      <c r="K115" s="2" t="s">
        <v>387</v>
      </c>
      <c r="L115" s="2" t="s">
        <v>388</v>
      </c>
      <c r="M115" s="2" t="s">
        <v>389</v>
      </c>
    </row>
    <row r="116" customFormat="false" ht="18.7" hidden="false" customHeight="true" outlineLevel="0" collapsed="false">
      <c r="A116" s="5" t="str">
        <f aca="false">HYPERLINK("https://mncourtfraud.com/file/27-CR-22-2823.pdf","27-CR-22-2823.pdf")</f>
        <v>27-CR-22-2823.pdf</v>
      </c>
      <c r="B116" s="3" t="s">
        <v>954</v>
      </c>
      <c r="C116" s="2" t="s">
        <v>952</v>
      </c>
      <c r="D116" s="2" t="s">
        <v>953</v>
      </c>
      <c r="E116" s="5" t="str">
        <f aca="false">HYPERLINK("https://mncourtfraud.com/file/27-CR-22-2823.pdf.ots","27-CR-22-2823.pdf.ots")</f>
        <v>27-CR-22-2823.pdf.ots</v>
      </c>
      <c r="F116" s="3" t="s">
        <v>955</v>
      </c>
      <c r="G116" s="5" t="str">
        <f aca="false">HYPERLINK("https://mncourtfraud.com/file/27-CR-22-2823.pdf.ots.upgraded","27-CR-22-2823.pdf.ots.upgraded")</f>
        <v>27-CR-22-2823.pdf.ots.upgraded</v>
      </c>
      <c r="H116" s="2" t="s">
        <v>52</v>
      </c>
      <c r="I116" s="2" t="n">
        <v>924446</v>
      </c>
      <c r="J116" s="3" t="s">
        <v>265</v>
      </c>
      <c r="K116" s="2" t="s">
        <v>266</v>
      </c>
      <c r="L116" s="2" t="s">
        <v>70</v>
      </c>
      <c r="M116" s="2" t="s">
        <v>267</v>
      </c>
    </row>
    <row r="117" customFormat="false" ht="18.7" hidden="false" customHeight="true" outlineLevel="0" collapsed="false">
      <c r="A117" s="5" t="str">
        <f aca="false">HYPERLINK("https://mncourtfraud.com/file/27-CR-22-3409.pdf","27-CR-22-3409.pdf")</f>
        <v>27-CR-22-3409.pdf</v>
      </c>
      <c r="B117" s="3" t="s">
        <v>961</v>
      </c>
      <c r="C117" s="2" t="s">
        <v>959</v>
      </c>
      <c r="D117" s="2" t="s">
        <v>960</v>
      </c>
      <c r="E117" s="5" t="str">
        <f aca="false">HYPERLINK("https://mncourtfraud.com/file/27-CR-22-3409.pdf.ots","27-CR-22-3409.pdf.ots")</f>
        <v>27-CR-22-3409.pdf.ots</v>
      </c>
      <c r="F117" s="3" t="s">
        <v>962</v>
      </c>
      <c r="G117" s="5" t="str">
        <f aca="false">HYPERLINK("https://mncourtfraud.com/file/27-CR-22-3409.pdf.ots.upgraded","27-CR-22-3409.pdf.ots.upgraded")</f>
        <v>27-CR-22-3409.pdf.ots.upgraded</v>
      </c>
      <c r="H117" s="2" t="s">
        <v>52</v>
      </c>
      <c r="I117" s="2" t="n">
        <v>924467</v>
      </c>
      <c r="J117" s="3" t="s">
        <v>292</v>
      </c>
      <c r="K117" s="2" t="s">
        <v>293</v>
      </c>
      <c r="L117" s="2" t="s">
        <v>294</v>
      </c>
      <c r="M117" s="2" t="s">
        <v>295</v>
      </c>
    </row>
    <row r="118" customFormat="false" ht="18.7" hidden="false" customHeight="true" outlineLevel="0" collapsed="false">
      <c r="A118" s="5" t="str">
        <f aca="false">HYPERLINK("https://mncourtfraud.com/file/27-CR-22-3642.pdf","27-CR-22-3642.pdf")</f>
        <v>27-CR-22-3642.pdf</v>
      </c>
      <c r="B118" s="3" t="s">
        <v>968</v>
      </c>
      <c r="C118" s="2" t="s">
        <v>966</v>
      </c>
      <c r="D118" s="2" t="s">
        <v>967</v>
      </c>
      <c r="E118" s="5" t="str">
        <f aca="false">HYPERLINK("https://mncourtfraud.com/file/27-CR-22-3642.pdf.ots","27-CR-22-3642.pdf.ots")</f>
        <v>27-CR-22-3642.pdf.ots</v>
      </c>
      <c r="F118" s="3" t="s">
        <v>969</v>
      </c>
      <c r="G118" s="5" t="str">
        <f aca="false">HYPERLINK("https://mncourtfraud.com/file/27-CR-22-3642.pdf.ots.upgraded","27-CR-22-3642.pdf.ots.upgraded")</f>
        <v>27-CR-22-3642.pdf.ots.upgraded</v>
      </c>
      <c r="H118" s="2" t="s">
        <v>52</v>
      </c>
      <c r="I118" s="2" t="n">
        <v>924451</v>
      </c>
      <c r="J118" s="3" t="s">
        <v>69</v>
      </c>
      <c r="K118" s="2" t="s">
        <v>70</v>
      </c>
      <c r="L118" s="2" t="s">
        <v>71</v>
      </c>
      <c r="M118" s="2" t="s">
        <v>72</v>
      </c>
    </row>
    <row r="119" customFormat="false" ht="18.7" hidden="false" customHeight="true" outlineLevel="0" collapsed="false">
      <c r="A119" s="5" t="str">
        <f aca="false">HYPERLINK("https://mncourtfraud.com/file/27-CR-22-3934.pdf","27-CR-22-3934.pdf")</f>
        <v>27-CR-22-3934.pdf</v>
      </c>
      <c r="B119" s="3" t="s">
        <v>975</v>
      </c>
      <c r="C119" s="2" t="s">
        <v>973</v>
      </c>
      <c r="D119" s="2" t="s">
        <v>974</v>
      </c>
      <c r="E119" s="5" t="str">
        <f aca="false">HYPERLINK("https://mncourtfraud.com/file/27-CR-22-3934.pdf.ots","27-CR-22-3934.pdf.ots")</f>
        <v>27-CR-22-3934.pdf.ots</v>
      </c>
      <c r="F119" s="3" t="s">
        <v>976</v>
      </c>
      <c r="G119" s="5" t="str">
        <f aca="false">HYPERLINK("https://mncourtfraud.com/file/27-CR-22-3934.pdf.ots.upgraded","27-CR-22-3934.pdf.ots.upgraded")</f>
        <v>27-CR-22-3934.pdf.ots.upgraded</v>
      </c>
      <c r="H119" s="2" t="s">
        <v>52</v>
      </c>
      <c r="I119" s="2" t="n">
        <v>924295</v>
      </c>
      <c r="J119" s="3" t="s">
        <v>386</v>
      </c>
      <c r="K119" s="2" t="s">
        <v>387</v>
      </c>
      <c r="L119" s="2" t="s">
        <v>388</v>
      </c>
      <c r="M119" s="2" t="s">
        <v>389</v>
      </c>
    </row>
    <row r="120" customFormat="false" ht="18.7" hidden="false" customHeight="true" outlineLevel="0" collapsed="false">
      <c r="A120" s="5" t="str">
        <f aca="false">HYPERLINK("https://mncourtfraud.com/file/27-CR-22-4003.pdf","27-CR-22-4003.pdf")</f>
        <v>27-CR-22-4003.pdf</v>
      </c>
      <c r="B120" s="3" t="s">
        <v>982</v>
      </c>
      <c r="C120" s="2" t="s">
        <v>980</v>
      </c>
      <c r="D120" s="2" t="s">
        <v>981</v>
      </c>
      <c r="E120" s="5" t="str">
        <f aca="false">HYPERLINK("https://mncourtfraud.com/file/27-CR-22-4003.pdf.ots","27-CR-22-4003.pdf.ots")</f>
        <v>27-CR-22-4003.pdf.ots</v>
      </c>
      <c r="F120" s="3" t="s">
        <v>983</v>
      </c>
      <c r="G120" s="5" t="str">
        <f aca="false">HYPERLINK("https://mncourtfraud.com/file/27-CR-22-4003.pdf.ots.upgraded","27-CR-22-4003.pdf.ots.upgraded")</f>
        <v>27-CR-22-4003.pdf.ots.upgraded</v>
      </c>
      <c r="H120" s="2" t="s">
        <v>52</v>
      </c>
      <c r="I120" s="2" t="n">
        <v>924451</v>
      </c>
      <c r="J120" s="3" t="s">
        <v>69</v>
      </c>
      <c r="K120" s="2" t="s">
        <v>70</v>
      </c>
      <c r="L120" s="2" t="s">
        <v>71</v>
      </c>
      <c r="M120" s="2" t="s">
        <v>72</v>
      </c>
    </row>
    <row r="121" customFormat="false" ht="18.7" hidden="false" customHeight="true" outlineLevel="0" collapsed="false">
      <c r="A121" s="5" t="str">
        <f aca="false">HYPERLINK("https://mncourtfraud.com/file/27-CR-22-4257.pdf","27-CR-22-4257.pdf")</f>
        <v>27-CR-22-4257.pdf</v>
      </c>
      <c r="B121" s="3" t="s">
        <v>989</v>
      </c>
      <c r="C121" s="2" t="s">
        <v>987</v>
      </c>
      <c r="D121" s="2" t="s">
        <v>988</v>
      </c>
      <c r="E121" s="5" t="str">
        <f aca="false">HYPERLINK("https://mncourtfraud.com/file/27-CR-22-4257.pdf.ots","27-CR-22-4257.pdf.ots")</f>
        <v>27-CR-22-4257.pdf.ots</v>
      </c>
      <c r="F121" s="3" t="s">
        <v>990</v>
      </c>
      <c r="G121" s="5" t="str">
        <f aca="false">HYPERLINK("https://mncourtfraud.com/file/27-CR-22-4257.pdf.ots.upgraded","27-CR-22-4257.pdf.ots.upgraded")</f>
        <v>27-CR-22-4257.pdf.ots.upgraded</v>
      </c>
      <c r="H121" s="2" t="s">
        <v>52</v>
      </c>
      <c r="I121" s="2" t="n">
        <v>924446</v>
      </c>
      <c r="J121" s="3" t="s">
        <v>265</v>
      </c>
      <c r="K121" s="2" t="s">
        <v>266</v>
      </c>
      <c r="L121" s="2" t="s">
        <v>70</v>
      </c>
      <c r="M121" s="2" t="s">
        <v>267</v>
      </c>
    </row>
    <row r="122" customFormat="false" ht="18.7" hidden="false" customHeight="true" outlineLevel="0" collapsed="false">
      <c r="A122" s="5" t="str">
        <f aca="false">HYPERLINK("https://mncourtfraud.com/file/27-CR-22-5379.pdf","27-CR-22-5379.pdf")</f>
        <v>27-CR-22-5379.pdf</v>
      </c>
      <c r="B122" s="3" t="s">
        <v>996</v>
      </c>
      <c r="C122" s="2" t="s">
        <v>994</v>
      </c>
      <c r="D122" s="2" t="s">
        <v>995</v>
      </c>
      <c r="E122" s="5" t="str">
        <f aca="false">HYPERLINK("https://mncourtfraud.com/file/27-CR-22-5379.pdf.ots","27-CR-22-5379.pdf.ots")</f>
        <v>27-CR-22-5379.pdf.ots</v>
      </c>
      <c r="F122" s="3" t="s">
        <v>997</v>
      </c>
      <c r="G122" s="5" t="str">
        <f aca="false">HYPERLINK("https://mncourtfraud.com/file/27-CR-22-5379.pdf.ots.upgraded","27-CR-22-5379.pdf.ots.upgraded")</f>
        <v>27-CR-22-5379.pdf.ots.upgraded</v>
      </c>
      <c r="H122" s="2" t="s">
        <v>52</v>
      </c>
      <c r="I122" s="2" t="n">
        <v>924467</v>
      </c>
      <c r="J122" s="3" t="s">
        <v>292</v>
      </c>
      <c r="K122" s="2" t="s">
        <v>293</v>
      </c>
      <c r="L122" s="2" t="s">
        <v>294</v>
      </c>
      <c r="M122" s="2" t="s">
        <v>295</v>
      </c>
    </row>
    <row r="123" customFormat="false" ht="18.7" hidden="false" customHeight="true" outlineLevel="0" collapsed="false">
      <c r="A123" s="5" t="str">
        <f aca="false">HYPERLINK("https://mncourtfraud.com/file/27-CR-22-7533.pdf","27-CR-22-7533.pdf")</f>
        <v>27-CR-22-7533.pdf</v>
      </c>
      <c r="B123" s="3" t="s">
        <v>1003</v>
      </c>
      <c r="C123" s="2" t="s">
        <v>1001</v>
      </c>
      <c r="D123" s="2" t="s">
        <v>1002</v>
      </c>
      <c r="E123" s="5" t="str">
        <f aca="false">HYPERLINK("https://mncourtfraud.com/file/27-CR-22-7533.pdf.ots","27-CR-22-7533.pdf.ots")</f>
        <v>27-CR-22-7533.pdf.ots</v>
      </c>
      <c r="F123" s="3" t="s">
        <v>1004</v>
      </c>
      <c r="G123" s="5" t="str">
        <f aca="false">HYPERLINK("https://mncourtfraud.com/file/27-CR-22-7533.pdf.ots.upgraded","27-CR-22-7533.pdf.ots.upgraded")</f>
        <v>27-CR-22-7533.pdf.ots.upgraded</v>
      </c>
      <c r="H123" s="2" t="s">
        <v>52</v>
      </c>
      <c r="I123" s="2" t="n">
        <v>924283</v>
      </c>
      <c r="J123" s="3" t="s">
        <v>53</v>
      </c>
      <c r="K123" s="2" t="s">
        <v>54</v>
      </c>
      <c r="L123" s="2" t="s">
        <v>55</v>
      </c>
      <c r="M123" s="2" t="s">
        <v>56</v>
      </c>
    </row>
    <row r="124" customFormat="false" ht="18.7" hidden="false" customHeight="true" outlineLevel="0" collapsed="false">
      <c r="A124" s="5" t="str">
        <f aca="false">HYPERLINK("https://mncourtfraud.com/file/27-CR-22-7651.pdf","27-CR-22-7651.pdf")</f>
        <v>27-CR-22-7651.pdf</v>
      </c>
      <c r="B124" s="3" t="s">
        <v>1010</v>
      </c>
      <c r="C124" s="2" t="s">
        <v>1008</v>
      </c>
      <c r="D124" s="2" t="s">
        <v>1009</v>
      </c>
      <c r="E124" s="5" t="str">
        <f aca="false">HYPERLINK("https://mncourtfraud.com/file/27-CR-22-7651.pdf.ots","27-CR-22-7651.pdf.ots")</f>
        <v>27-CR-22-7651.pdf.ots</v>
      </c>
      <c r="F124" s="3" t="s">
        <v>1011</v>
      </c>
      <c r="G124" s="5" t="str">
        <f aca="false">HYPERLINK("https://mncourtfraud.com/file/27-CR-22-7651.pdf.ots.upgraded","27-CR-22-7651.pdf.ots.upgraded")</f>
        <v>27-CR-22-7651.pdf.ots.upgraded</v>
      </c>
      <c r="H124" s="2" t="s">
        <v>52</v>
      </c>
      <c r="I124" s="2" t="n">
        <v>924467</v>
      </c>
      <c r="J124" s="3" t="s">
        <v>292</v>
      </c>
      <c r="K124" s="2" t="s">
        <v>293</v>
      </c>
      <c r="L124" s="2" t="s">
        <v>294</v>
      </c>
      <c r="M124" s="2" t="s">
        <v>295</v>
      </c>
    </row>
    <row r="125" customFormat="false" ht="18.7" hidden="false" customHeight="true" outlineLevel="0" collapsed="false">
      <c r="A125" s="5" t="str">
        <f aca="false">HYPERLINK("https://mncourtfraud.com/file/27-CR-22-8391.pdf","27-CR-22-8391.pdf")</f>
        <v>27-CR-22-8391.pdf</v>
      </c>
      <c r="B125" s="3" t="s">
        <v>1017</v>
      </c>
      <c r="C125" s="2" t="s">
        <v>1015</v>
      </c>
      <c r="D125" s="2" t="s">
        <v>1016</v>
      </c>
      <c r="E125" s="5" t="str">
        <f aca="false">HYPERLINK("https://mncourtfraud.com/file/27-CR-22-8391.pdf.ots","27-CR-22-8391.pdf.ots")</f>
        <v>27-CR-22-8391.pdf.ots</v>
      </c>
      <c r="F125" s="3" t="s">
        <v>1018</v>
      </c>
      <c r="G125" s="5" t="str">
        <f aca="false">HYPERLINK("https://mncourtfraud.com/file/27-CR-22-8391.pdf.ots.upgraded","27-CR-22-8391.pdf.ots.upgraded")</f>
        <v>27-CR-22-8391.pdf.ots.upgraded</v>
      </c>
      <c r="H125" s="2" t="s">
        <v>52</v>
      </c>
      <c r="I125" s="2" t="n">
        <v>924467</v>
      </c>
      <c r="J125" s="3" t="s">
        <v>292</v>
      </c>
      <c r="K125" s="2" t="s">
        <v>293</v>
      </c>
      <c r="L125" s="2" t="s">
        <v>294</v>
      </c>
      <c r="M125" s="2" t="s">
        <v>295</v>
      </c>
    </row>
    <row r="126" customFormat="false" ht="18.7" hidden="false" customHeight="true" outlineLevel="0" collapsed="false">
      <c r="A126" s="5" t="str">
        <f aca="false">HYPERLINK("https://mncourtfraud.com/file/27-CR-23-10894.pdf","27-CR-23-10894.pdf")</f>
        <v>27-CR-23-10894.pdf</v>
      </c>
      <c r="B126" s="3" t="s">
        <v>1024</v>
      </c>
      <c r="C126" s="2" t="s">
        <v>1022</v>
      </c>
      <c r="D126" s="2" t="s">
        <v>1023</v>
      </c>
      <c r="E126" s="5" t="str">
        <f aca="false">HYPERLINK("https://mncourtfraud.com/file/27-CR-23-10894.pdf.ots","27-CR-23-10894.pdf.ots")</f>
        <v>27-CR-23-10894.pdf.ots</v>
      </c>
      <c r="F126" s="3" t="s">
        <v>1025</v>
      </c>
      <c r="G126" s="5" t="str">
        <f aca="false">HYPERLINK("https://mncourtfraud.com/file/27-CR-23-10894.pdf.ots.upgraded","27-CR-23-10894.pdf.ots.upgraded")</f>
        <v>27-CR-23-10894.pdf.ots.upgraded</v>
      </c>
      <c r="H126" s="2" t="s">
        <v>52</v>
      </c>
      <c r="I126" s="2" t="n">
        <v>924543</v>
      </c>
      <c r="J126" s="3" t="s">
        <v>125</v>
      </c>
      <c r="K126" s="2" t="s">
        <v>126</v>
      </c>
      <c r="L126" s="2" t="s">
        <v>127</v>
      </c>
      <c r="M126" s="2" t="s">
        <v>128</v>
      </c>
    </row>
    <row r="127" customFormat="false" ht="18.7" hidden="false" customHeight="true" outlineLevel="0" collapsed="false">
      <c r="A127" s="5" t="str">
        <f aca="false">HYPERLINK("https://mncourtfraud.com/file/27-CR-23-11476.pdf","27-CR-23-11476.pdf")</f>
        <v>27-CR-23-11476.pdf</v>
      </c>
      <c r="B127" s="3" t="s">
        <v>1031</v>
      </c>
      <c r="C127" s="2" t="s">
        <v>1029</v>
      </c>
      <c r="D127" s="2" t="s">
        <v>1030</v>
      </c>
      <c r="E127" s="5" t="str">
        <f aca="false">HYPERLINK("https://mncourtfraud.com/file/27-CR-23-11476.pdf.ots","27-CR-23-11476.pdf.ots")</f>
        <v>27-CR-23-11476.pdf.ots</v>
      </c>
      <c r="F127" s="3" t="s">
        <v>1032</v>
      </c>
      <c r="G127" s="5" t="str">
        <f aca="false">HYPERLINK("https://mncourtfraud.com/file/27-CR-23-11476.pdf.ots.upgraded","27-CR-23-11476.pdf.ots.upgraded")</f>
        <v>27-CR-23-11476.pdf.ots.upgraded</v>
      </c>
      <c r="H127" s="2" t="s">
        <v>52</v>
      </c>
      <c r="I127" s="2" t="n">
        <v>924295</v>
      </c>
      <c r="J127" s="3" t="s">
        <v>386</v>
      </c>
      <c r="K127" s="2" t="s">
        <v>387</v>
      </c>
      <c r="L127" s="2" t="s">
        <v>388</v>
      </c>
      <c r="M127" s="2" t="s">
        <v>389</v>
      </c>
    </row>
    <row r="128" customFormat="false" ht="18.7" hidden="false" customHeight="true" outlineLevel="0" collapsed="false">
      <c r="A128" s="5" t="str">
        <f aca="false">HYPERLINK("https://mncourtfraud.com/file/27-CR-23-11843.pdf","27-CR-23-11843.pdf")</f>
        <v>27-CR-23-11843.pdf</v>
      </c>
      <c r="B128" s="3" t="s">
        <v>1038</v>
      </c>
      <c r="C128" s="2" t="s">
        <v>1036</v>
      </c>
      <c r="D128" s="2" t="s">
        <v>1037</v>
      </c>
      <c r="E128" s="5" t="str">
        <f aca="false">HYPERLINK("https://mncourtfraud.com/file/27-CR-23-11843.pdf.ots","27-CR-23-11843.pdf.ots")</f>
        <v>27-CR-23-11843.pdf.ots</v>
      </c>
      <c r="F128" s="3" t="s">
        <v>1039</v>
      </c>
      <c r="G128" s="5" t="str">
        <f aca="false">HYPERLINK("https://mncourtfraud.com/file/27-CR-23-11843.pdf.ots.upgraded","27-CR-23-11843.pdf.ots.upgraded")</f>
        <v>27-CR-23-11843.pdf.ots.upgraded</v>
      </c>
      <c r="H128" s="2" t="s">
        <v>52</v>
      </c>
      <c r="I128" s="2" t="n">
        <v>924451</v>
      </c>
      <c r="J128" s="3" t="s">
        <v>69</v>
      </c>
      <c r="K128" s="2" t="s">
        <v>70</v>
      </c>
      <c r="L128" s="2" t="s">
        <v>71</v>
      </c>
      <c r="M128" s="2" t="s">
        <v>72</v>
      </c>
    </row>
    <row r="129" customFormat="false" ht="18.7" hidden="false" customHeight="true" outlineLevel="0" collapsed="false">
      <c r="A129" s="5" t="str">
        <f aca="false">HYPERLINK("https://mncourtfraud.com/file/27-CR-23-12023.pdf","27-CR-23-12023.pdf")</f>
        <v>27-CR-23-12023.pdf</v>
      </c>
      <c r="B129" s="3" t="s">
        <v>1045</v>
      </c>
      <c r="C129" s="2" t="s">
        <v>1043</v>
      </c>
      <c r="D129" s="2" t="s">
        <v>1044</v>
      </c>
      <c r="E129" s="5" t="str">
        <f aca="false">HYPERLINK("https://mncourtfraud.com/file/27-CR-23-12023.pdf.ots","27-CR-23-12023.pdf.ots")</f>
        <v>27-CR-23-12023.pdf.ots</v>
      </c>
      <c r="F129" s="3" t="s">
        <v>1046</v>
      </c>
      <c r="G129" s="5" t="str">
        <f aca="false">HYPERLINK("https://mncourtfraud.com/file/27-CR-23-12023.pdf.ots.upgraded","27-CR-23-12023.pdf.ots.upgraded")</f>
        <v>27-CR-23-12023.pdf.ots.upgraded</v>
      </c>
      <c r="H129" s="2" t="s">
        <v>52</v>
      </c>
      <c r="I129" s="2" t="n">
        <v>924451</v>
      </c>
      <c r="J129" s="3" t="s">
        <v>69</v>
      </c>
      <c r="K129" s="2" t="s">
        <v>70</v>
      </c>
      <c r="L129" s="2" t="s">
        <v>71</v>
      </c>
      <c r="M129" s="2" t="s">
        <v>72</v>
      </c>
    </row>
    <row r="130" customFormat="false" ht="18.7" hidden="false" customHeight="true" outlineLevel="0" collapsed="false">
      <c r="A130" s="5" t="str">
        <f aca="false">HYPERLINK("https://mncourtfraud.com/file/27-CR-23-12165.pdf","27-CR-23-12165.pdf")</f>
        <v>27-CR-23-12165.pdf</v>
      </c>
      <c r="B130" s="3" t="s">
        <v>1052</v>
      </c>
      <c r="C130" s="2" t="s">
        <v>1050</v>
      </c>
      <c r="D130" s="2" t="s">
        <v>1051</v>
      </c>
      <c r="E130" s="5" t="str">
        <f aca="false">HYPERLINK("https://mncourtfraud.com/file/27-CR-23-12165.pdf.ots","27-CR-23-12165.pdf.ots")</f>
        <v>27-CR-23-12165.pdf.ots</v>
      </c>
      <c r="F130" s="3" t="s">
        <v>1053</v>
      </c>
      <c r="G130" s="5" t="str">
        <f aca="false">HYPERLINK("https://mncourtfraud.com/file/27-CR-23-12165.pdf.ots.upgraded","27-CR-23-12165.pdf.ots.upgraded")</f>
        <v>27-CR-23-12165.pdf.ots.upgraded</v>
      </c>
      <c r="H130" s="2" t="s">
        <v>52</v>
      </c>
      <c r="I130" s="2" t="n">
        <v>924451</v>
      </c>
      <c r="J130" s="3" t="s">
        <v>69</v>
      </c>
      <c r="K130" s="2" t="s">
        <v>70</v>
      </c>
      <c r="L130" s="2" t="s">
        <v>71</v>
      </c>
      <c r="M130" s="2" t="s">
        <v>72</v>
      </c>
    </row>
    <row r="131" customFormat="false" ht="18.7" hidden="false" customHeight="true" outlineLevel="0" collapsed="false">
      <c r="A131" s="5" t="str">
        <f aca="false">HYPERLINK("https://mncourtfraud.com/file/27-CR-23-12247.pdf","27-CR-23-12247.pdf")</f>
        <v>27-CR-23-12247.pdf</v>
      </c>
      <c r="B131" s="3" t="s">
        <v>1059</v>
      </c>
      <c r="C131" s="2" t="s">
        <v>1057</v>
      </c>
      <c r="D131" s="2" t="s">
        <v>1058</v>
      </c>
      <c r="E131" s="5" t="str">
        <f aca="false">HYPERLINK("https://mncourtfraud.com/file/27-CR-23-12247.pdf.ots","27-CR-23-12247.pdf.ots")</f>
        <v>27-CR-23-12247.pdf.ots</v>
      </c>
      <c r="F131" s="3" t="s">
        <v>1060</v>
      </c>
      <c r="G131" s="5" t="str">
        <f aca="false">HYPERLINK("https://mncourtfraud.com/file/27-CR-23-12247.pdf.ots.upgraded","27-CR-23-12247.pdf.ots.upgraded")</f>
        <v>27-CR-23-12247.pdf.ots.upgraded</v>
      </c>
      <c r="H131" s="2" t="s">
        <v>52</v>
      </c>
      <c r="I131" s="2" t="n">
        <v>924467</v>
      </c>
      <c r="J131" s="3" t="s">
        <v>292</v>
      </c>
      <c r="K131" s="2" t="s">
        <v>293</v>
      </c>
      <c r="L131" s="2" t="s">
        <v>294</v>
      </c>
      <c r="M131" s="2" t="s">
        <v>295</v>
      </c>
    </row>
    <row r="132" customFormat="false" ht="18.7" hidden="false" customHeight="true" outlineLevel="0" collapsed="false">
      <c r="A132" s="5" t="str">
        <f aca="false">HYPERLINK("https://mncourtfraud.com/file/27-CR-23-12639.pdf","27-CR-23-12639.pdf")</f>
        <v>27-CR-23-12639.pdf</v>
      </c>
      <c r="B132" s="3" t="s">
        <v>1066</v>
      </c>
      <c r="C132" s="2" t="s">
        <v>1064</v>
      </c>
      <c r="D132" s="2" t="s">
        <v>1065</v>
      </c>
      <c r="E132" s="5" t="str">
        <f aca="false">HYPERLINK("https://mncourtfraud.com/file/27-CR-23-12639.pdf.ots","27-CR-23-12639.pdf.ots")</f>
        <v>27-CR-23-12639.pdf.ots</v>
      </c>
      <c r="F132" s="3" t="s">
        <v>1067</v>
      </c>
      <c r="G132" s="5" t="str">
        <f aca="false">HYPERLINK("https://mncourtfraud.com/file/27-CR-23-12639.pdf.ots.upgraded","27-CR-23-12639.pdf.ots.upgraded")</f>
        <v>27-CR-23-12639.pdf.ots.upgraded</v>
      </c>
      <c r="H132" s="2" t="s">
        <v>52</v>
      </c>
      <c r="I132" s="2" t="n">
        <v>924451</v>
      </c>
      <c r="J132" s="3" t="s">
        <v>69</v>
      </c>
      <c r="K132" s="2" t="s">
        <v>70</v>
      </c>
      <c r="L132" s="2" t="s">
        <v>71</v>
      </c>
      <c r="M132" s="2" t="s">
        <v>72</v>
      </c>
    </row>
    <row r="133" customFormat="false" ht="18.7" hidden="false" customHeight="true" outlineLevel="0" collapsed="false">
      <c r="A133" s="5" t="str">
        <f aca="false">HYPERLINK("https://mncourtfraud.com/file/27-CR-23-13300.pdf","27-CR-23-13300.pdf")</f>
        <v>27-CR-23-13300.pdf</v>
      </c>
      <c r="B133" s="3" t="s">
        <v>1073</v>
      </c>
      <c r="C133" s="2" t="s">
        <v>1071</v>
      </c>
      <c r="D133" s="2" t="s">
        <v>1072</v>
      </c>
      <c r="E133" s="5" t="str">
        <f aca="false">HYPERLINK("https://mncourtfraud.com/file/27-CR-23-13300.pdf.ots","27-CR-23-13300.pdf.ots")</f>
        <v>27-CR-23-13300.pdf.ots</v>
      </c>
      <c r="F133" s="3" t="s">
        <v>1074</v>
      </c>
      <c r="G133" s="5" t="str">
        <f aca="false">HYPERLINK("https://mncourtfraud.com/file/27-CR-23-13300.pdf.ots.upgraded","27-CR-23-13300.pdf.ots.upgraded")</f>
        <v>27-CR-23-13300.pdf.ots.upgraded</v>
      </c>
      <c r="H133" s="2" t="s">
        <v>52</v>
      </c>
      <c r="I133" s="2" t="n">
        <v>924283</v>
      </c>
      <c r="J133" s="3" t="s">
        <v>53</v>
      </c>
      <c r="K133" s="2" t="s">
        <v>54</v>
      </c>
      <c r="L133" s="2" t="s">
        <v>55</v>
      </c>
      <c r="M133" s="2" t="s">
        <v>56</v>
      </c>
    </row>
    <row r="134" customFormat="false" ht="18.7" hidden="false" customHeight="true" outlineLevel="0" collapsed="false">
      <c r="A134" s="5" t="str">
        <f aca="false">HYPERLINK("https://mncourtfraud.com/file/27-CR-23-14627.pdf","27-CR-23-14627.pdf")</f>
        <v>27-CR-23-14627.pdf</v>
      </c>
      <c r="B134" s="3" t="s">
        <v>1084</v>
      </c>
      <c r="C134" s="2" t="s">
        <v>1082</v>
      </c>
      <c r="D134" s="2" t="s">
        <v>1083</v>
      </c>
      <c r="E134" s="5" t="str">
        <f aca="false">HYPERLINK("https://mncourtfraud.com/file/27-CR-23-14627.pdf.ots","27-CR-23-14627.pdf.ots")</f>
        <v>27-CR-23-14627.pdf.ots</v>
      </c>
      <c r="F134" s="3" t="s">
        <v>1085</v>
      </c>
      <c r="G134" s="5" t="str">
        <f aca="false">HYPERLINK("https://mncourtfraud.com/file/27-CR-23-14627.pdf.ots.upgraded","27-CR-23-14627.pdf.ots.upgraded")</f>
        <v>27-CR-23-14627.pdf.ots.upgraded</v>
      </c>
      <c r="H134" s="2" t="s">
        <v>52</v>
      </c>
      <c r="I134" s="2" t="n">
        <v>924543</v>
      </c>
      <c r="J134" s="3" t="s">
        <v>125</v>
      </c>
      <c r="K134" s="2" t="s">
        <v>126</v>
      </c>
      <c r="L134" s="2" t="s">
        <v>127</v>
      </c>
      <c r="M134" s="2" t="s">
        <v>128</v>
      </c>
    </row>
    <row r="135" customFormat="false" ht="18.7" hidden="false" customHeight="true" outlineLevel="0" collapsed="false">
      <c r="A135" s="5" t="str">
        <f aca="false">HYPERLINK("https://mncourtfraud.com/file/27-CR-23-14706.pdf","27-CR-23-14706.pdf")</f>
        <v>27-CR-23-14706.pdf</v>
      </c>
      <c r="B135" s="3" t="s">
        <v>1091</v>
      </c>
      <c r="C135" s="2" t="s">
        <v>1089</v>
      </c>
      <c r="D135" s="2" t="s">
        <v>1090</v>
      </c>
      <c r="E135" s="5" t="str">
        <f aca="false">HYPERLINK("https://mncourtfraud.com/file/27-CR-23-14706.pdf.ots","27-CR-23-14706.pdf.ots")</f>
        <v>27-CR-23-14706.pdf.ots</v>
      </c>
      <c r="F135" s="3" t="s">
        <v>1092</v>
      </c>
      <c r="G135" s="5" t="str">
        <f aca="false">HYPERLINK("https://mncourtfraud.com/file/27-CR-23-14706.pdf.ots.upgraded","27-CR-23-14706.pdf.ots.upgraded")</f>
        <v>27-CR-23-14706.pdf.ots.upgraded</v>
      </c>
      <c r="H135" s="2" t="s">
        <v>52</v>
      </c>
      <c r="I135" s="2" t="n">
        <v>924446</v>
      </c>
      <c r="J135" s="3" t="s">
        <v>265</v>
      </c>
      <c r="K135" s="2" t="s">
        <v>266</v>
      </c>
      <c r="L135" s="2" t="s">
        <v>70</v>
      </c>
      <c r="M135" s="2" t="s">
        <v>267</v>
      </c>
    </row>
    <row r="136" customFormat="false" ht="18.7" hidden="false" customHeight="true" outlineLevel="0" collapsed="false">
      <c r="A136" s="5" t="str">
        <f aca="false">HYPERLINK("https://mncourtfraud.com/file/27-CR-23-14740.pdf","27-CR-23-14740.pdf")</f>
        <v>27-CR-23-14740.pdf</v>
      </c>
      <c r="B136" s="3" t="s">
        <v>1098</v>
      </c>
      <c r="C136" s="2" t="s">
        <v>1096</v>
      </c>
      <c r="D136" s="2" t="s">
        <v>1097</v>
      </c>
      <c r="E136" s="5" t="str">
        <f aca="false">HYPERLINK("https://mncourtfraud.com/file/27-CR-23-14740.pdf.ots","27-CR-23-14740.pdf.ots")</f>
        <v>27-CR-23-14740.pdf.ots</v>
      </c>
      <c r="F136" s="3" t="s">
        <v>1099</v>
      </c>
      <c r="G136" s="5" t="str">
        <f aca="false">HYPERLINK("https://mncourtfraud.com/file/27-CR-23-14740.pdf.ots.upgraded","27-CR-23-14740.pdf.ots.upgraded")</f>
        <v>27-CR-23-14740.pdf.ots.upgraded</v>
      </c>
      <c r="H136" s="2" t="s">
        <v>52</v>
      </c>
      <c r="I136" s="2" t="n">
        <v>924543</v>
      </c>
      <c r="J136" s="3" t="s">
        <v>125</v>
      </c>
      <c r="K136" s="2" t="s">
        <v>126</v>
      </c>
      <c r="L136" s="2" t="s">
        <v>127</v>
      </c>
      <c r="M136" s="2" t="s">
        <v>128</v>
      </c>
    </row>
    <row r="137" customFormat="false" ht="18.7" hidden="false" customHeight="true" outlineLevel="0" collapsed="false">
      <c r="A137" s="5" t="str">
        <f aca="false">HYPERLINK("https://mncourtfraud.com/file/27-CR-23-16447.pdf","27-CR-23-16447.pdf")</f>
        <v>27-CR-23-16447.pdf</v>
      </c>
      <c r="B137" s="3" t="s">
        <v>1105</v>
      </c>
      <c r="C137" s="2" t="s">
        <v>1103</v>
      </c>
      <c r="D137" s="2" t="s">
        <v>1104</v>
      </c>
      <c r="E137" s="5" t="str">
        <f aca="false">HYPERLINK("https://mncourtfraud.com/file/27-CR-23-16447.pdf.ots","27-CR-23-16447.pdf.ots")</f>
        <v>27-CR-23-16447.pdf.ots</v>
      </c>
      <c r="F137" s="3" t="s">
        <v>1106</v>
      </c>
      <c r="G137" s="5" t="str">
        <f aca="false">HYPERLINK("https://mncourtfraud.com/file/27-CR-23-16447.pdf.ots.upgraded","27-CR-23-16447.pdf.ots.upgraded")</f>
        <v>27-CR-23-16447.pdf.ots.upgraded</v>
      </c>
      <c r="H137" s="2" t="s">
        <v>52</v>
      </c>
      <c r="I137" s="2" t="n">
        <v>924451</v>
      </c>
      <c r="J137" s="3" t="s">
        <v>69</v>
      </c>
      <c r="K137" s="2" t="s">
        <v>70</v>
      </c>
      <c r="L137" s="2" t="s">
        <v>71</v>
      </c>
      <c r="M137" s="2" t="s">
        <v>72</v>
      </c>
    </row>
    <row r="138" customFormat="false" ht="18.7" hidden="false" customHeight="true" outlineLevel="0" collapsed="false">
      <c r="A138" s="5" t="str">
        <f aca="false">HYPERLINK("https://mncourtfraud.com/file/27-CR-23-16875.pdf","27-CR-23-16875.pdf")</f>
        <v>27-CR-23-16875.pdf</v>
      </c>
      <c r="B138" s="3" t="s">
        <v>1112</v>
      </c>
      <c r="C138" s="2" t="s">
        <v>1110</v>
      </c>
      <c r="D138" s="2" t="s">
        <v>1111</v>
      </c>
      <c r="E138" s="5" t="str">
        <f aca="false">HYPERLINK("https://mncourtfraud.com/file/27-CR-23-16875.pdf.ots","27-CR-23-16875.pdf.ots")</f>
        <v>27-CR-23-16875.pdf.ots</v>
      </c>
      <c r="F138" s="3" t="s">
        <v>1113</v>
      </c>
      <c r="G138" s="5" t="str">
        <f aca="false">HYPERLINK("https://mncourtfraud.com/file/27-CR-23-16875.pdf.ots.upgraded","27-CR-23-16875.pdf.ots.upgraded")</f>
        <v>27-CR-23-16875.pdf.ots.upgraded</v>
      </c>
      <c r="H138" s="2" t="s">
        <v>52</v>
      </c>
      <c r="I138" s="2" t="n">
        <v>924543</v>
      </c>
      <c r="J138" s="3" t="s">
        <v>125</v>
      </c>
      <c r="K138" s="2" t="s">
        <v>126</v>
      </c>
      <c r="L138" s="2" t="s">
        <v>127</v>
      </c>
      <c r="M138" s="2" t="s">
        <v>128</v>
      </c>
    </row>
    <row r="139" customFormat="false" ht="18.7" hidden="false" customHeight="true" outlineLevel="0" collapsed="false">
      <c r="A139" s="5" t="str">
        <f aca="false">HYPERLINK("https://mncourtfraud.com/file/27-CR-23-16937.pdf","27-CR-23-16937.pdf")</f>
        <v>27-CR-23-16937.pdf</v>
      </c>
      <c r="B139" s="3" t="s">
        <v>1119</v>
      </c>
      <c r="C139" s="2" t="s">
        <v>1117</v>
      </c>
      <c r="D139" s="2" t="s">
        <v>1118</v>
      </c>
      <c r="E139" s="5" t="str">
        <f aca="false">HYPERLINK("https://mncourtfraud.com/file/27-CR-23-16937.pdf.ots","27-CR-23-16937.pdf.ots")</f>
        <v>27-CR-23-16937.pdf.ots</v>
      </c>
      <c r="F139" s="3" t="s">
        <v>1120</v>
      </c>
      <c r="G139" s="5" t="str">
        <f aca="false">HYPERLINK("https://mncourtfraud.com/file/27-CR-23-16937.pdf.ots.upgraded","27-CR-23-16937.pdf.ots.upgraded")</f>
        <v>27-CR-23-16937.pdf.ots.upgraded</v>
      </c>
      <c r="H139" s="2" t="s">
        <v>52</v>
      </c>
      <c r="I139" s="2" t="n">
        <v>924543</v>
      </c>
      <c r="J139" s="3" t="s">
        <v>125</v>
      </c>
      <c r="K139" s="2" t="s">
        <v>126</v>
      </c>
      <c r="L139" s="2" t="s">
        <v>127</v>
      </c>
      <c r="M139" s="2" t="s">
        <v>128</v>
      </c>
    </row>
    <row r="140" customFormat="false" ht="18.7" hidden="false" customHeight="true" outlineLevel="0" collapsed="false">
      <c r="A140" s="5" t="str">
        <f aca="false">HYPERLINK("https://mncourtfraud.com/file/27-CR-23-17229.pdf","27-CR-23-17229.pdf")</f>
        <v>27-CR-23-17229.pdf</v>
      </c>
      <c r="B140" s="3" t="s">
        <v>1126</v>
      </c>
      <c r="C140" s="2" t="s">
        <v>1124</v>
      </c>
      <c r="D140" s="2" t="s">
        <v>1125</v>
      </c>
      <c r="E140" s="5" t="str">
        <f aca="false">HYPERLINK("https://mncourtfraud.com/file/27-CR-23-17229.pdf.ots","27-CR-23-17229.pdf.ots")</f>
        <v>27-CR-23-17229.pdf.ots</v>
      </c>
      <c r="F140" s="3" t="s">
        <v>1127</v>
      </c>
      <c r="G140" s="5" t="str">
        <f aca="false">HYPERLINK("https://mncourtfraud.com/file/27-CR-23-17229.pdf.ots.upgraded","27-CR-23-17229.pdf.ots.upgraded")</f>
        <v>27-CR-23-17229.pdf.ots.upgraded</v>
      </c>
      <c r="H140" s="2" t="s">
        <v>52</v>
      </c>
      <c r="I140" s="2" t="n">
        <v>924451</v>
      </c>
      <c r="J140" s="3" t="s">
        <v>69</v>
      </c>
      <c r="K140" s="2" t="s">
        <v>70</v>
      </c>
      <c r="L140" s="2" t="s">
        <v>71</v>
      </c>
      <c r="M140" s="2" t="s">
        <v>72</v>
      </c>
    </row>
    <row r="141" customFormat="false" ht="18.7" hidden="false" customHeight="true" outlineLevel="0" collapsed="false">
      <c r="A141" s="5" t="str">
        <f aca="false">HYPERLINK("https://mncourtfraud.com/file/27-CR-23-17316.pdf","27-CR-23-17316.pdf")</f>
        <v>27-CR-23-17316.pdf</v>
      </c>
      <c r="B141" s="3" t="s">
        <v>1133</v>
      </c>
      <c r="C141" s="2" t="s">
        <v>1131</v>
      </c>
      <c r="D141" s="2" t="s">
        <v>1132</v>
      </c>
      <c r="E141" s="5" t="str">
        <f aca="false">HYPERLINK("https://mncourtfraud.com/file/27-CR-23-17316.pdf.ots","27-CR-23-17316.pdf.ots")</f>
        <v>27-CR-23-17316.pdf.ots</v>
      </c>
      <c r="F141" s="3" t="s">
        <v>1134</v>
      </c>
      <c r="G141" s="5" t="str">
        <f aca="false">HYPERLINK("https://mncourtfraud.com/file/27-CR-23-17316.pdf.ots.upgraded","27-CR-23-17316.pdf.ots.upgraded")</f>
        <v>27-CR-23-17316.pdf.ots.upgraded</v>
      </c>
      <c r="H141" s="2" t="s">
        <v>52</v>
      </c>
      <c r="I141" s="2" t="n">
        <v>924283</v>
      </c>
      <c r="J141" s="3" t="s">
        <v>53</v>
      </c>
      <c r="K141" s="2" t="s">
        <v>54</v>
      </c>
      <c r="L141" s="2" t="s">
        <v>55</v>
      </c>
      <c r="M141" s="2" t="s">
        <v>56</v>
      </c>
    </row>
    <row r="142" customFormat="false" ht="18.7" hidden="false" customHeight="true" outlineLevel="0" collapsed="false">
      <c r="A142" s="5" t="str">
        <f aca="false">HYPERLINK("https://mncourtfraud.com/file/27-CR-23-17913.pdf","27-CR-23-17913.pdf")</f>
        <v>27-CR-23-17913.pdf</v>
      </c>
      <c r="B142" s="3" t="s">
        <v>1140</v>
      </c>
      <c r="C142" s="2" t="s">
        <v>1138</v>
      </c>
      <c r="D142" s="2" t="s">
        <v>1139</v>
      </c>
      <c r="E142" s="5" t="str">
        <f aca="false">HYPERLINK("https://mncourtfraud.com/file/27-CR-23-17913.pdf.ots","27-CR-23-17913.pdf.ots")</f>
        <v>27-CR-23-17913.pdf.ots</v>
      </c>
      <c r="F142" s="3" t="s">
        <v>1141</v>
      </c>
      <c r="G142" s="5" t="str">
        <f aca="false">HYPERLINK("https://mncourtfraud.com/file/27-CR-23-17913.pdf.ots.upgraded","27-CR-23-17913.pdf.ots.upgraded")</f>
        <v>27-CR-23-17913.pdf.ots.upgraded</v>
      </c>
      <c r="H142" s="2" t="s">
        <v>52</v>
      </c>
      <c r="I142" s="2" t="n">
        <v>924451</v>
      </c>
      <c r="J142" s="3" t="s">
        <v>69</v>
      </c>
      <c r="K142" s="2" t="s">
        <v>70</v>
      </c>
      <c r="L142" s="2" t="s">
        <v>71</v>
      </c>
      <c r="M142" s="2" t="s">
        <v>72</v>
      </c>
    </row>
    <row r="143" customFormat="false" ht="18.7" hidden="false" customHeight="true" outlineLevel="0" collapsed="false">
      <c r="A143" s="5" t="str">
        <f aca="false">HYPERLINK("https://mncourtfraud.com/file/27-CR-23-17957.pdf","27-CR-23-17957.pdf")</f>
        <v>27-CR-23-17957.pdf</v>
      </c>
      <c r="B143" s="3" t="s">
        <v>1147</v>
      </c>
      <c r="C143" s="2" t="s">
        <v>1145</v>
      </c>
      <c r="D143" s="2" t="s">
        <v>1146</v>
      </c>
      <c r="E143" s="5" t="str">
        <f aca="false">HYPERLINK("https://mncourtfraud.com/file/27-CR-23-17957.pdf.ots","27-CR-23-17957.pdf.ots")</f>
        <v>27-CR-23-17957.pdf.ots</v>
      </c>
      <c r="F143" s="3" t="s">
        <v>1148</v>
      </c>
      <c r="G143" s="5" t="str">
        <f aca="false">HYPERLINK("https://mncourtfraud.com/file/27-CR-23-17957.pdf.ots.upgraded","27-CR-23-17957.pdf.ots.upgraded")</f>
        <v>27-CR-23-17957.pdf.ots.upgraded</v>
      </c>
      <c r="H143" s="2" t="s">
        <v>52</v>
      </c>
      <c r="I143" s="2" t="n">
        <v>924543</v>
      </c>
      <c r="J143" s="3" t="s">
        <v>125</v>
      </c>
      <c r="K143" s="2" t="s">
        <v>126</v>
      </c>
      <c r="L143" s="2" t="s">
        <v>127</v>
      </c>
      <c r="M143" s="2" t="s">
        <v>128</v>
      </c>
    </row>
    <row r="144" customFormat="false" ht="18.7" hidden="false" customHeight="true" outlineLevel="0" collapsed="false">
      <c r="A144" s="5" t="str">
        <f aca="false">HYPERLINK("https://mncourtfraud.com/file/27-CR-23-19296.pdf","27-CR-23-19296.pdf")</f>
        <v>27-CR-23-19296.pdf</v>
      </c>
      <c r="B144" s="3" t="s">
        <v>1154</v>
      </c>
      <c r="C144" s="2" t="s">
        <v>1152</v>
      </c>
      <c r="D144" s="2" t="s">
        <v>1153</v>
      </c>
      <c r="E144" s="5" t="str">
        <f aca="false">HYPERLINK("https://mncourtfraud.com/file/27-CR-23-19296.pdf.ots","27-CR-23-19296.pdf.ots")</f>
        <v>27-CR-23-19296.pdf.ots</v>
      </c>
      <c r="F144" s="3" t="s">
        <v>1155</v>
      </c>
      <c r="G144" s="5" t="str">
        <f aca="false">HYPERLINK("https://mncourtfraud.com/file/27-CR-23-19296.pdf.ots.upgraded","27-CR-23-19296.pdf.ots.upgraded")</f>
        <v>27-CR-23-19296.pdf.ots.upgraded</v>
      </c>
      <c r="H144" s="2" t="s">
        <v>52</v>
      </c>
      <c r="I144" s="2" t="n">
        <v>924451</v>
      </c>
      <c r="J144" s="3" t="s">
        <v>69</v>
      </c>
      <c r="K144" s="2" t="s">
        <v>70</v>
      </c>
      <c r="L144" s="2" t="s">
        <v>71</v>
      </c>
      <c r="M144" s="2" t="s">
        <v>72</v>
      </c>
    </row>
    <row r="145" customFormat="false" ht="18.7" hidden="false" customHeight="true" outlineLevel="0" collapsed="false">
      <c r="A145" s="5" t="str">
        <f aca="false">HYPERLINK("https://mncourtfraud.com/file/27-CR-23-20986.pdf","27-CR-23-20986.pdf")</f>
        <v>27-CR-23-20986.pdf</v>
      </c>
      <c r="B145" s="3" t="s">
        <v>1161</v>
      </c>
      <c r="C145" s="2" t="s">
        <v>1159</v>
      </c>
      <c r="D145" s="2" t="s">
        <v>1160</v>
      </c>
      <c r="E145" s="5" t="str">
        <f aca="false">HYPERLINK("https://mncourtfraud.com/file/27-CR-23-20986.pdf.ots","27-CR-23-20986.pdf.ots")</f>
        <v>27-CR-23-20986.pdf.ots</v>
      </c>
      <c r="F145" s="3" t="s">
        <v>1162</v>
      </c>
      <c r="G145" s="5" t="str">
        <f aca="false">HYPERLINK("https://mncourtfraud.com/file/27-CR-23-20986.pdf.ots.upgraded","27-CR-23-20986.pdf.ots.upgraded")</f>
        <v>27-CR-23-20986.pdf.ots.upgraded</v>
      </c>
      <c r="H145" s="2" t="s">
        <v>52</v>
      </c>
      <c r="I145" s="2" t="n">
        <v>924283</v>
      </c>
      <c r="J145" s="3" t="s">
        <v>53</v>
      </c>
      <c r="K145" s="2" t="s">
        <v>54</v>
      </c>
      <c r="L145" s="2" t="s">
        <v>55</v>
      </c>
      <c r="M145" s="2" t="s">
        <v>56</v>
      </c>
    </row>
    <row r="146" customFormat="false" ht="18.7" hidden="false" customHeight="true" outlineLevel="0" collapsed="false">
      <c r="A146" s="5" t="str">
        <f aca="false">HYPERLINK("https://mncourtfraud.com/file/27-CR-23-21329.pdf","27-CR-23-21329.pdf")</f>
        <v>27-CR-23-21329.pdf</v>
      </c>
      <c r="B146" s="3" t="s">
        <v>1168</v>
      </c>
      <c r="C146" s="2" t="s">
        <v>1166</v>
      </c>
      <c r="D146" s="2" t="s">
        <v>1167</v>
      </c>
      <c r="E146" s="5" t="str">
        <f aca="false">HYPERLINK("https://mncourtfraud.com/file/27-CR-23-21329.pdf.ots","27-CR-23-21329.pdf.ots")</f>
        <v>27-CR-23-21329.pdf.ots</v>
      </c>
      <c r="F146" s="3" t="s">
        <v>1169</v>
      </c>
      <c r="G146" s="5" t="str">
        <f aca="false">HYPERLINK("https://mncourtfraud.com/file/27-CR-23-21329.pdf.ots.upgraded","27-CR-23-21329.pdf.ots.upgraded")</f>
        <v>27-CR-23-21329.pdf.ots.upgraded</v>
      </c>
      <c r="H146" s="2" t="s">
        <v>52</v>
      </c>
      <c r="I146" s="2" t="n">
        <v>924451</v>
      </c>
      <c r="J146" s="3" t="s">
        <v>69</v>
      </c>
      <c r="K146" s="2" t="s">
        <v>70</v>
      </c>
      <c r="L146" s="2" t="s">
        <v>71</v>
      </c>
      <c r="M146" s="2" t="s">
        <v>72</v>
      </c>
    </row>
    <row r="147" customFormat="false" ht="18.7" hidden="false" customHeight="true" outlineLevel="0" collapsed="false">
      <c r="A147" s="5" t="str">
        <f aca="false">HYPERLINK("https://mncourtfraud.com/file/27-CR-23-21530.pdf","27-CR-23-21530.pdf")</f>
        <v>27-CR-23-21530.pdf</v>
      </c>
      <c r="B147" s="3" t="s">
        <v>1175</v>
      </c>
      <c r="C147" s="2" t="s">
        <v>1173</v>
      </c>
      <c r="D147" s="2" t="s">
        <v>1174</v>
      </c>
      <c r="E147" s="5" t="str">
        <f aca="false">HYPERLINK("https://mncourtfraud.com/file/27-CR-23-21530.pdf.ots","27-CR-23-21530.pdf.ots")</f>
        <v>27-CR-23-21530.pdf.ots</v>
      </c>
      <c r="F147" s="3" t="s">
        <v>1176</v>
      </c>
      <c r="G147" s="5" t="str">
        <f aca="false">HYPERLINK("https://mncourtfraud.com/file/27-CR-23-21530.pdf.ots.upgraded","27-CR-23-21530.pdf.ots.upgraded")</f>
        <v>27-CR-23-21530.pdf.ots.upgraded</v>
      </c>
      <c r="H147" s="2" t="s">
        <v>52</v>
      </c>
      <c r="I147" s="2" t="n">
        <v>924451</v>
      </c>
      <c r="J147" s="3" t="s">
        <v>69</v>
      </c>
      <c r="K147" s="2" t="s">
        <v>70</v>
      </c>
      <c r="L147" s="2" t="s">
        <v>71</v>
      </c>
      <c r="M147" s="2" t="s">
        <v>72</v>
      </c>
    </row>
    <row r="148" customFormat="false" ht="18.7" hidden="false" customHeight="true" outlineLevel="0" collapsed="false">
      <c r="A148" s="5" t="str">
        <f aca="false">HYPERLINK("https://mncourtfraud.com/file/27-CR-23-21752.pdf","27-CR-23-21752.pdf")</f>
        <v>27-CR-23-21752.pdf</v>
      </c>
      <c r="B148" s="3" t="s">
        <v>1182</v>
      </c>
      <c r="C148" s="2" t="s">
        <v>1180</v>
      </c>
      <c r="D148" s="2" t="s">
        <v>1181</v>
      </c>
      <c r="E148" s="5" t="str">
        <f aca="false">HYPERLINK("https://mncourtfraud.com/file/27-CR-23-21752.pdf.ots","27-CR-23-21752.pdf.ots")</f>
        <v>27-CR-23-21752.pdf.ots</v>
      </c>
      <c r="F148" s="3" t="s">
        <v>1183</v>
      </c>
      <c r="G148" s="5" t="str">
        <f aca="false">HYPERLINK("https://mncourtfraud.com/file/27-CR-23-21752.pdf.ots.upgraded","27-CR-23-21752.pdf.ots.upgraded")</f>
        <v>27-CR-23-21752.pdf.ots.upgraded</v>
      </c>
      <c r="H148" s="2" t="s">
        <v>52</v>
      </c>
      <c r="I148" s="2" t="n">
        <v>924543</v>
      </c>
      <c r="J148" s="3" t="s">
        <v>125</v>
      </c>
      <c r="K148" s="2" t="s">
        <v>126</v>
      </c>
      <c r="L148" s="2" t="s">
        <v>127</v>
      </c>
      <c r="M148" s="2" t="s">
        <v>128</v>
      </c>
    </row>
    <row r="149" customFormat="false" ht="18.7" hidden="false" customHeight="true" outlineLevel="0" collapsed="false">
      <c r="A149" s="5" t="str">
        <f aca="false">HYPERLINK("https://mncourtfraud.com/file/27-CR-23-22339.pdf","27-CR-23-22339.pdf")</f>
        <v>27-CR-23-22339.pdf</v>
      </c>
      <c r="B149" s="3" t="s">
        <v>1189</v>
      </c>
      <c r="C149" s="2" t="s">
        <v>1187</v>
      </c>
      <c r="D149" s="2" t="s">
        <v>1188</v>
      </c>
      <c r="E149" s="5" t="str">
        <f aca="false">HYPERLINK("https://mncourtfraud.com/file/27-CR-23-22339.pdf.ots","27-CR-23-22339.pdf.ots")</f>
        <v>27-CR-23-22339.pdf.ots</v>
      </c>
      <c r="F149" s="3" t="s">
        <v>1190</v>
      </c>
      <c r="G149" s="5" t="str">
        <f aca="false">HYPERLINK("https://mncourtfraud.com/file/27-CR-23-22339.pdf.ots.upgraded","27-CR-23-22339.pdf.ots.upgraded")</f>
        <v>27-CR-23-22339.pdf.ots.upgraded</v>
      </c>
      <c r="H149" s="2" t="s">
        <v>52</v>
      </c>
      <c r="I149" s="2" t="n">
        <v>924283</v>
      </c>
      <c r="J149" s="3" t="s">
        <v>53</v>
      </c>
      <c r="K149" s="2" t="s">
        <v>54</v>
      </c>
      <c r="L149" s="2" t="s">
        <v>55</v>
      </c>
      <c r="M149" s="2" t="s">
        <v>56</v>
      </c>
    </row>
    <row r="150" customFormat="false" ht="18.7" hidden="false" customHeight="true" outlineLevel="0" collapsed="false">
      <c r="A150" s="5" t="str">
        <f aca="false">HYPERLINK("https://mncourtfraud.com/file/27-CR-23-24785.pdf","27-CR-23-24785.pdf")</f>
        <v>27-CR-23-24785.pdf</v>
      </c>
      <c r="B150" s="3" t="s">
        <v>1196</v>
      </c>
      <c r="C150" s="2" t="s">
        <v>1194</v>
      </c>
      <c r="D150" s="2" t="s">
        <v>1195</v>
      </c>
      <c r="E150" s="5" t="str">
        <f aca="false">HYPERLINK("https://mncourtfraud.com/file/27-CR-23-24785.pdf.ots","27-CR-23-24785.pdf.ots")</f>
        <v>27-CR-23-24785.pdf.ots</v>
      </c>
      <c r="F150" s="3" t="s">
        <v>1197</v>
      </c>
      <c r="G150" s="5" t="str">
        <f aca="false">HYPERLINK("https://mncourtfraud.com/file/27-CR-23-24785.pdf.ots.upgraded","27-CR-23-24785.pdf.ots.upgraded")</f>
        <v>27-CR-23-24785.pdf.ots.upgraded</v>
      </c>
      <c r="H150" s="2" t="s">
        <v>52</v>
      </c>
      <c r="I150" s="2" t="n">
        <v>924365</v>
      </c>
      <c r="J150" s="3" t="s">
        <v>375</v>
      </c>
      <c r="K150" s="2" t="s">
        <v>376</v>
      </c>
      <c r="L150" s="2" t="s">
        <v>377</v>
      </c>
      <c r="M150" s="2" t="s">
        <v>378</v>
      </c>
    </row>
    <row r="151" customFormat="false" ht="18.7" hidden="false" customHeight="true" outlineLevel="0" collapsed="false">
      <c r="A151" s="5" t="str">
        <f aca="false">HYPERLINK("https://mncourtfraud.com/file/27-CR-23-25535.pdf","27-CR-23-25535.pdf")</f>
        <v>27-CR-23-25535.pdf</v>
      </c>
      <c r="B151" s="3" t="s">
        <v>1203</v>
      </c>
      <c r="C151" s="2" t="s">
        <v>1201</v>
      </c>
      <c r="D151" s="2" t="s">
        <v>1202</v>
      </c>
      <c r="E151" s="5" t="str">
        <f aca="false">HYPERLINK("https://mncourtfraud.com/file/27-CR-23-25535.pdf.ots","27-CR-23-25535.pdf.ots")</f>
        <v>27-CR-23-25535.pdf.ots</v>
      </c>
      <c r="F151" s="3" t="s">
        <v>1204</v>
      </c>
      <c r="G151" s="5" t="str">
        <f aca="false">HYPERLINK("https://mncourtfraud.com/file/27-CR-23-25535.pdf.ots.upgraded","27-CR-23-25535.pdf.ots.upgraded")</f>
        <v>27-CR-23-25535.pdf.ots.upgraded</v>
      </c>
      <c r="H151" s="2" t="s">
        <v>52</v>
      </c>
      <c r="I151" s="2" t="n">
        <v>924365</v>
      </c>
      <c r="J151" s="3" t="s">
        <v>375</v>
      </c>
      <c r="K151" s="2" t="s">
        <v>376</v>
      </c>
      <c r="L151" s="2" t="s">
        <v>377</v>
      </c>
      <c r="M151" s="2" t="s">
        <v>378</v>
      </c>
    </row>
    <row r="152" customFormat="false" ht="18.7" hidden="false" customHeight="true" outlineLevel="0" collapsed="false">
      <c r="A152" s="5" t="str">
        <f aca="false">HYPERLINK("https://mncourtfraud.com/file/27-CR-23-2564.pdf","27-CR-23-2564.pdf")</f>
        <v>27-CR-23-2564.pdf</v>
      </c>
      <c r="B152" s="3" t="s">
        <v>1210</v>
      </c>
      <c r="C152" s="2" t="s">
        <v>1208</v>
      </c>
      <c r="D152" s="2" t="s">
        <v>1209</v>
      </c>
      <c r="E152" s="5" t="str">
        <f aca="false">HYPERLINK("https://mncourtfraud.com/file/27-CR-23-2564.pdf.ots","27-CR-23-2564.pdf.ots")</f>
        <v>27-CR-23-2564.pdf.ots</v>
      </c>
      <c r="F152" s="3" t="s">
        <v>1211</v>
      </c>
      <c r="G152" s="5" t="str">
        <f aca="false">HYPERLINK("https://mncourtfraud.com/file/27-CR-23-2564.pdf.ots.upgraded","27-CR-23-2564.pdf.ots.upgraded")</f>
        <v>27-CR-23-2564.pdf.ots.upgraded</v>
      </c>
      <c r="H152" s="2" t="s">
        <v>52</v>
      </c>
      <c r="I152" s="2" t="n">
        <v>924451</v>
      </c>
      <c r="J152" s="3" t="s">
        <v>69</v>
      </c>
      <c r="K152" s="2" t="s">
        <v>70</v>
      </c>
      <c r="L152" s="2" t="s">
        <v>71</v>
      </c>
      <c r="M152" s="2" t="s">
        <v>72</v>
      </c>
    </row>
    <row r="153" customFormat="false" ht="18.7" hidden="false" customHeight="true" outlineLevel="0" collapsed="false">
      <c r="A153" s="5" t="str">
        <f aca="false">HYPERLINK("https://mncourtfraud.com/file/27-CR-23-27551.pdf","27-CR-23-27551.pdf")</f>
        <v>27-CR-23-27551.pdf</v>
      </c>
      <c r="B153" s="3" t="s">
        <v>1217</v>
      </c>
      <c r="C153" s="2" t="s">
        <v>1215</v>
      </c>
      <c r="D153" s="2" t="s">
        <v>1216</v>
      </c>
      <c r="E153" s="5" t="str">
        <f aca="false">HYPERLINK("https://mncourtfraud.com/file/27-CR-23-27551.pdf.ots","27-CR-23-27551.pdf.ots")</f>
        <v>27-CR-23-27551.pdf.ots</v>
      </c>
      <c r="F153" s="3" t="s">
        <v>1218</v>
      </c>
      <c r="G153" s="5" t="str">
        <f aca="false">HYPERLINK("https://mncourtfraud.com/file/27-CR-23-27551.pdf.ots.upgraded","27-CR-23-27551.pdf.ots.upgraded")</f>
        <v>27-CR-23-27551.pdf.ots.upgraded</v>
      </c>
      <c r="H153" s="2" t="s">
        <v>52</v>
      </c>
      <c r="I153" s="2" t="n">
        <v>924365</v>
      </c>
      <c r="J153" s="3" t="s">
        <v>375</v>
      </c>
      <c r="K153" s="2" t="s">
        <v>376</v>
      </c>
      <c r="L153" s="2" t="s">
        <v>377</v>
      </c>
      <c r="M153" s="2" t="s">
        <v>378</v>
      </c>
    </row>
    <row r="154" customFormat="false" ht="18.7" hidden="false" customHeight="true" outlineLevel="0" collapsed="false">
      <c r="A154" s="5" t="str">
        <f aca="false">HYPERLINK("https://mncourtfraud.com/file/27-CR-23-315.pdf","27-CR-23-315.pdf")</f>
        <v>27-CR-23-315.pdf</v>
      </c>
      <c r="B154" s="3" t="s">
        <v>1224</v>
      </c>
      <c r="C154" s="2" t="s">
        <v>1222</v>
      </c>
      <c r="D154" s="2" t="s">
        <v>1223</v>
      </c>
      <c r="E154" s="5" t="str">
        <f aca="false">HYPERLINK("https://mncourtfraud.com/file/27-CR-23-315.pdf.ots","27-CR-23-315.pdf.ots")</f>
        <v>27-CR-23-315.pdf.ots</v>
      </c>
      <c r="F154" s="3" t="s">
        <v>1225</v>
      </c>
      <c r="G154" s="5" t="str">
        <f aca="false">HYPERLINK("https://mncourtfraud.com/file/27-CR-23-315.pdf.ots.upgraded","27-CR-23-315.pdf.ots.upgraded")</f>
        <v>27-CR-23-315.pdf.ots.upgraded</v>
      </c>
      <c r="H154" s="2" t="s">
        <v>52</v>
      </c>
      <c r="I154" s="2" t="n">
        <v>924283</v>
      </c>
      <c r="J154" s="3" t="s">
        <v>53</v>
      </c>
      <c r="K154" s="2" t="s">
        <v>54</v>
      </c>
      <c r="L154" s="2" t="s">
        <v>55</v>
      </c>
      <c r="M154" s="2" t="s">
        <v>56</v>
      </c>
    </row>
    <row r="155" customFormat="false" ht="18.7" hidden="false" customHeight="true" outlineLevel="0" collapsed="false">
      <c r="A155" s="5" t="str">
        <f aca="false">HYPERLINK("https://mncourtfraud.com/file/27-CR-23-3612.pdf","27-CR-23-3612.pdf")</f>
        <v>27-CR-23-3612.pdf</v>
      </c>
      <c r="B155" s="3" t="s">
        <v>1231</v>
      </c>
      <c r="C155" s="2" t="s">
        <v>1229</v>
      </c>
      <c r="D155" s="2" t="s">
        <v>1230</v>
      </c>
      <c r="E155" s="5" t="str">
        <f aca="false">HYPERLINK("https://mncourtfraud.com/file/27-CR-23-3612.pdf.ots","27-CR-23-3612.pdf.ots")</f>
        <v>27-CR-23-3612.pdf.ots</v>
      </c>
      <c r="F155" s="3" t="s">
        <v>1232</v>
      </c>
      <c r="G155" s="5" t="str">
        <f aca="false">HYPERLINK("https://mncourtfraud.com/file/27-CR-23-3612.pdf.ots.upgraded","27-CR-23-3612.pdf.ots.upgraded")</f>
        <v>27-CR-23-3612.pdf.ots.upgraded</v>
      </c>
      <c r="H155" s="2" t="s">
        <v>52</v>
      </c>
      <c r="I155" s="2" t="n">
        <v>924451</v>
      </c>
      <c r="J155" s="3" t="s">
        <v>69</v>
      </c>
      <c r="K155" s="2" t="s">
        <v>70</v>
      </c>
      <c r="L155" s="2" t="s">
        <v>71</v>
      </c>
      <c r="M155" s="2" t="s">
        <v>72</v>
      </c>
    </row>
    <row r="156" customFormat="false" ht="18.7" hidden="false" customHeight="true" outlineLevel="0" collapsed="false">
      <c r="A156" s="5" t="str">
        <f aca="false">HYPERLINK("https://mncourtfraud.com/file/27-CR-23-3748.pdf","27-CR-23-3748.pdf")</f>
        <v>27-CR-23-3748.pdf</v>
      </c>
      <c r="B156" s="3" t="s">
        <v>1238</v>
      </c>
      <c r="C156" s="2" t="s">
        <v>1236</v>
      </c>
      <c r="D156" s="2" t="s">
        <v>1237</v>
      </c>
      <c r="E156" s="5" t="str">
        <f aca="false">HYPERLINK("https://mncourtfraud.com/file/27-CR-23-3748.pdf.ots","27-CR-23-3748.pdf.ots")</f>
        <v>27-CR-23-3748.pdf.ots</v>
      </c>
      <c r="F156" s="3" t="s">
        <v>1239</v>
      </c>
      <c r="G156" s="5" t="str">
        <f aca="false">HYPERLINK("https://mncourtfraud.com/file/27-CR-23-3748.pdf.ots.upgraded","27-CR-23-3748.pdf.ots.upgraded")</f>
        <v>27-CR-23-3748.pdf.ots.upgraded</v>
      </c>
      <c r="H156" s="2" t="s">
        <v>52</v>
      </c>
      <c r="I156" s="2" t="n">
        <v>924365</v>
      </c>
      <c r="J156" s="3" t="s">
        <v>375</v>
      </c>
      <c r="K156" s="2" t="s">
        <v>376</v>
      </c>
      <c r="L156" s="2" t="s">
        <v>377</v>
      </c>
      <c r="M156" s="2" t="s">
        <v>378</v>
      </c>
    </row>
    <row r="157" customFormat="false" ht="18.7" hidden="false" customHeight="true" outlineLevel="0" collapsed="false">
      <c r="A157" s="5" t="str">
        <f aca="false">HYPERLINK("https://mncourtfraud.com/file/27-CR-23-3901.pdf","27-CR-23-3901.pdf")</f>
        <v>27-CR-23-3901.pdf</v>
      </c>
      <c r="B157" s="3" t="s">
        <v>1245</v>
      </c>
      <c r="C157" s="2" t="s">
        <v>1243</v>
      </c>
      <c r="D157" s="2" t="s">
        <v>1244</v>
      </c>
      <c r="E157" s="5" t="str">
        <f aca="false">HYPERLINK("https://mncourtfraud.com/file/27-CR-23-3901.pdf.ots","27-CR-23-3901.pdf.ots")</f>
        <v>27-CR-23-3901.pdf.ots</v>
      </c>
      <c r="F157" s="3" t="s">
        <v>1246</v>
      </c>
      <c r="G157" s="5" t="str">
        <f aca="false">HYPERLINK("https://mncourtfraud.com/file/27-CR-23-3901.pdf.ots.upgraded","27-CR-23-3901.pdf.ots.upgraded")</f>
        <v>27-CR-23-3901.pdf.ots.upgraded</v>
      </c>
      <c r="H157" s="2" t="s">
        <v>52</v>
      </c>
      <c r="I157" s="2" t="n">
        <v>924451</v>
      </c>
      <c r="J157" s="3" t="s">
        <v>69</v>
      </c>
      <c r="K157" s="2" t="s">
        <v>70</v>
      </c>
      <c r="L157" s="2" t="s">
        <v>71</v>
      </c>
      <c r="M157" s="2" t="s">
        <v>72</v>
      </c>
    </row>
    <row r="158" customFormat="false" ht="18.7" hidden="false" customHeight="true" outlineLevel="0" collapsed="false">
      <c r="A158" s="5" t="str">
        <f aca="false">HYPERLINK("https://mncourtfraud.com/file/27-CR-23-4406.pdf","27-CR-23-4406.pdf")</f>
        <v>27-CR-23-4406.pdf</v>
      </c>
      <c r="B158" s="3" t="s">
        <v>1252</v>
      </c>
      <c r="C158" s="2" t="s">
        <v>1250</v>
      </c>
      <c r="D158" s="2" t="s">
        <v>1251</v>
      </c>
      <c r="E158" s="5" t="str">
        <f aca="false">HYPERLINK("https://mncourtfraud.com/file/27-CR-23-4406.pdf.ots","27-CR-23-4406.pdf.ots")</f>
        <v>27-CR-23-4406.pdf.ots</v>
      </c>
      <c r="F158" s="3" t="s">
        <v>1253</v>
      </c>
      <c r="G158" s="5" t="str">
        <f aca="false">HYPERLINK("https://mncourtfraud.com/file/27-CR-23-4406.pdf.ots.upgraded","27-CR-23-4406.pdf.ots.upgraded")</f>
        <v>27-CR-23-4406.pdf.ots.upgraded</v>
      </c>
      <c r="H158" s="2" t="s">
        <v>52</v>
      </c>
      <c r="I158" s="2" t="n">
        <v>924365</v>
      </c>
      <c r="J158" s="3" t="s">
        <v>375</v>
      </c>
      <c r="K158" s="2" t="s">
        <v>376</v>
      </c>
      <c r="L158" s="2" t="s">
        <v>377</v>
      </c>
      <c r="M158" s="2" t="s">
        <v>378</v>
      </c>
    </row>
    <row r="159" customFormat="false" ht="18.7" hidden="false" customHeight="true" outlineLevel="0" collapsed="false">
      <c r="A159" s="5" t="str">
        <f aca="false">HYPERLINK("https://mncourtfraud.com/file/27-CR-23-4741.pdf","27-CR-23-4741.pdf")</f>
        <v>27-CR-23-4741.pdf</v>
      </c>
      <c r="B159" s="3" t="s">
        <v>1259</v>
      </c>
      <c r="C159" s="2" t="s">
        <v>1257</v>
      </c>
      <c r="D159" s="2" t="s">
        <v>1258</v>
      </c>
      <c r="E159" s="5" t="str">
        <f aca="false">HYPERLINK("https://mncourtfraud.com/file/27-CR-23-4741.pdf.ots","27-CR-23-4741.pdf.ots")</f>
        <v>27-CR-23-4741.pdf.ots</v>
      </c>
      <c r="F159" s="3" t="s">
        <v>1260</v>
      </c>
      <c r="G159" s="5" t="str">
        <f aca="false">HYPERLINK("https://mncourtfraud.com/file/27-CR-23-4741.pdf.ots.upgraded","27-CR-23-4741.pdf.ots.upgraded")</f>
        <v>27-CR-23-4741.pdf.ots.upgraded</v>
      </c>
      <c r="H159" s="2" t="s">
        <v>52</v>
      </c>
      <c r="I159" s="2" t="n">
        <v>924451</v>
      </c>
      <c r="J159" s="3" t="s">
        <v>69</v>
      </c>
      <c r="K159" s="2" t="s">
        <v>70</v>
      </c>
      <c r="L159" s="2" t="s">
        <v>71</v>
      </c>
      <c r="M159" s="2" t="s">
        <v>72</v>
      </c>
    </row>
    <row r="160" customFormat="false" ht="18.7" hidden="false" customHeight="true" outlineLevel="0" collapsed="false">
      <c r="A160" s="5" t="str">
        <f aca="false">HYPERLINK("https://mncourtfraud.com/file/27-CR-23-5754.pdf","27-CR-23-5754.pdf")</f>
        <v>27-CR-23-5754.pdf</v>
      </c>
      <c r="B160" s="3" t="s">
        <v>1266</v>
      </c>
      <c r="C160" s="2" t="s">
        <v>1264</v>
      </c>
      <c r="D160" s="2" t="s">
        <v>1265</v>
      </c>
      <c r="E160" s="5" t="str">
        <f aca="false">HYPERLINK("https://mncourtfraud.com/file/27-CR-23-5754.pdf.ots","27-CR-23-5754.pdf.ots")</f>
        <v>27-CR-23-5754.pdf.ots</v>
      </c>
      <c r="F160" s="3" t="s">
        <v>1267</v>
      </c>
      <c r="G160" s="5" t="str">
        <f aca="false">HYPERLINK("https://mncourtfraud.com/file/27-CR-23-5754.pdf.ots.upgraded","27-CR-23-5754.pdf.ots.upgraded")</f>
        <v>27-CR-23-5754.pdf.ots.upgraded</v>
      </c>
      <c r="H160" s="2" t="s">
        <v>52</v>
      </c>
      <c r="I160" s="2" t="n">
        <v>924451</v>
      </c>
      <c r="J160" s="3" t="s">
        <v>69</v>
      </c>
      <c r="K160" s="2" t="s">
        <v>70</v>
      </c>
      <c r="L160" s="2" t="s">
        <v>71</v>
      </c>
      <c r="M160" s="2" t="s">
        <v>72</v>
      </c>
    </row>
    <row r="161" customFormat="false" ht="18.7" hidden="false" customHeight="true" outlineLevel="0" collapsed="false">
      <c r="A161" s="5" t="str">
        <f aca="false">HYPERLINK("https://mncourtfraud.com/file/27-CR-23-5794.pdf","27-CR-23-5794.pdf")</f>
        <v>27-CR-23-5794.pdf</v>
      </c>
      <c r="B161" s="3" t="s">
        <v>1273</v>
      </c>
      <c r="C161" s="2" t="s">
        <v>1271</v>
      </c>
      <c r="D161" s="2" t="s">
        <v>1272</v>
      </c>
      <c r="E161" s="5" t="str">
        <f aca="false">HYPERLINK("https://mncourtfraud.com/file/27-CR-23-5794.pdf.ots","27-CR-23-5794.pdf.ots")</f>
        <v>27-CR-23-5794.pdf.ots</v>
      </c>
      <c r="F161" s="3" t="s">
        <v>1274</v>
      </c>
      <c r="G161" s="5" t="str">
        <f aca="false">HYPERLINK("https://mncourtfraud.com/file/27-CR-23-5794.pdf.ots.upgraded","27-CR-23-5794.pdf.ots.upgraded")</f>
        <v>27-CR-23-5794.pdf.ots.upgraded</v>
      </c>
      <c r="H161" s="2" t="s">
        <v>52</v>
      </c>
      <c r="I161" s="2" t="n">
        <v>924273</v>
      </c>
      <c r="J161" s="3" t="s">
        <v>911</v>
      </c>
      <c r="K161" s="2" t="s">
        <v>912</v>
      </c>
      <c r="L161" s="2" t="s">
        <v>913</v>
      </c>
      <c r="M161" s="2" t="s">
        <v>914</v>
      </c>
    </row>
    <row r="162" customFormat="false" ht="18.7" hidden="false" customHeight="true" outlineLevel="0" collapsed="false">
      <c r="A162" s="5" t="str">
        <f aca="false">HYPERLINK("https://mncourtfraud.com/file/27-CR-23-6744.pdf","27-CR-23-6744.pdf")</f>
        <v>27-CR-23-6744.pdf</v>
      </c>
      <c r="B162" s="3" t="s">
        <v>1280</v>
      </c>
      <c r="C162" s="2" t="s">
        <v>1278</v>
      </c>
      <c r="D162" s="2" t="s">
        <v>1279</v>
      </c>
      <c r="E162" s="5" t="str">
        <f aca="false">HYPERLINK("https://mncourtfraud.com/file/27-CR-23-6744.pdf.ots","27-CR-23-6744.pdf.ots")</f>
        <v>27-CR-23-6744.pdf.ots</v>
      </c>
      <c r="F162" s="3" t="s">
        <v>1281</v>
      </c>
      <c r="G162" s="5" t="str">
        <f aca="false">HYPERLINK("https://mncourtfraud.com/file/27-CR-23-6744.pdf.ots.upgraded","27-CR-23-6744.pdf.ots.upgraded")</f>
        <v>27-CR-23-6744.pdf.ots.upgraded</v>
      </c>
      <c r="H162" s="2" t="s">
        <v>52</v>
      </c>
      <c r="I162" s="2" t="n">
        <v>924295</v>
      </c>
      <c r="J162" s="3" t="s">
        <v>386</v>
      </c>
      <c r="K162" s="2" t="s">
        <v>387</v>
      </c>
      <c r="L162" s="2" t="s">
        <v>388</v>
      </c>
      <c r="M162" s="2" t="s">
        <v>389</v>
      </c>
    </row>
    <row r="163" customFormat="false" ht="18.7" hidden="false" customHeight="true" outlineLevel="0" collapsed="false">
      <c r="A163" s="5" t="str">
        <f aca="false">HYPERLINK("https://mncourtfraud.com/file/27-CR-23-7424.pdf","27-CR-23-7424.pdf")</f>
        <v>27-CR-23-7424.pdf</v>
      </c>
      <c r="B163" s="3" t="s">
        <v>1287</v>
      </c>
      <c r="C163" s="2" t="s">
        <v>1285</v>
      </c>
      <c r="D163" s="2" t="s">
        <v>1286</v>
      </c>
      <c r="E163" s="5" t="str">
        <f aca="false">HYPERLINK("https://mncourtfraud.com/file/27-CR-23-7424.pdf.ots","27-CR-23-7424.pdf.ots")</f>
        <v>27-CR-23-7424.pdf.ots</v>
      </c>
      <c r="F163" s="3" t="s">
        <v>1288</v>
      </c>
      <c r="G163" s="5" t="str">
        <f aca="false">HYPERLINK("https://mncourtfraud.com/file/27-CR-23-7424.pdf.ots.upgraded","27-CR-23-7424.pdf.ots.upgraded")</f>
        <v>27-CR-23-7424.pdf.ots.upgraded</v>
      </c>
      <c r="H163" s="2" t="s">
        <v>52</v>
      </c>
      <c r="I163" s="2" t="n">
        <v>924451</v>
      </c>
      <c r="J163" s="3" t="s">
        <v>69</v>
      </c>
      <c r="K163" s="2" t="s">
        <v>70</v>
      </c>
      <c r="L163" s="2" t="s">
        <v>71</v>
      </c>
      <c r="M163" s="2" t="s">
        <v>72</v>
      </c>
    </row>
    <row r="164" customFormat="false" ht="18.7" hidden="false" customHeight="true" outlineLevel="0" collapsed="false">
      <c r="A164" s="5" t="str">
        <f aca="false">HYPERLINK("https://mncourtfraud.com/file/27-CR-23-9944.pdf","27-CR-23-9944.pdf")</f>
        <v>27-CR-23-9944.pdf</v>
      </c>
      <c r="B164" s="3" t="s">
        <v>1294</v>
      </c>
      <c r="C164" s="2" t="s">
        <v>1292</v>
      </c>
      <c r="D164" s="2" t="s">
        <v>1293</v>
      </c>
      <c r="E164" s="5" t="str">
        <f aca="false">HYPERLINK("https://mncourtfraud.com/file/27-CR-23-9944.pdf.ots","27-CR-23-9944.pdf.ots")</f>
        <v>27-CR-23-9944.pdf.ots</v>
      </c>
      <c r="F164" s="3" t="s">
        <v>1295</v>
      </c>
      <c r="G164" s="5" t="str">
        <f aca="false">HYPERLINK("https://mncourtfraud.com/file/27-CR-23-9944.pdf.ots.upgraded","27-CR-23-9944.pdf.ots.upgraded")</f>
        <v>27-CR-23-9944.pdf.ots.upgraded</v>
      </c>
      <c r="H164" s="2" t="s">
        <v>52</v>
      </c>
      <c r="I164" s="2" t="n">
        <v>924283</v>
      </c>
      <c r="J164" s="3" t="s">
        <v>53</v>
      </c>
      <c r="K164" s="2" t="s">
        <v>54</v>
      </c>
      <c r="L164" s="2" t="s">
        <v>55</v>
      </c>
      <c r="M164" s="2" t="s">
        <v>56</v>
      </c>
    </row>
    <row r="165" customFormat="false" ht="18.7" hidden="false" customHeight="true" outlineLevel="0" collapsed="false">
      <c r="E165" s="8"/>
    </row>
    <row r="166" customFormat="false" ht="18.7" hidden="false" customHeight="true" outlineLevel="0" collapsed="false">
      <c r="E166" s="8"/>
    </row>
    <row r="167" customFormat="false" ht="18.7" hidden="false" customHeight="true" outlineLevel="0" collapsed="false">
      <c r="E167" s="8"/>
    </row>
    <row r="168" customFormat="false" ht="18.7" hidden="false" customHeight="true" outlineLevel="0" collapsed="false">
      <c r="E168" s="8"/>
    </row>
    <row r="169" customFormat="false" ht="18.7" hidden="false" customHeight="true" outlineLevel="0" collapsed="false">
      <c r="E169" s="8"/>
    </row>
    <row r="170" customFormat="false" ht="18.7" hidden="false" customHeight="true" outlineLevel="0" collapsed="false">
      <c r="E170" s="8"/>
    </row>
    <row r="171" customFormat="false" ht="18.7" hidden="false" customHeight="true" outlineLevel="0" collapsed="false">
      <c r="E171" s="8"/>
    </row>
    <row r="172" customFormat="false" ht="18.7" hidden="false" customHeight="true" outlineLevel="0" collapsed="false">
      <c r="E172" s="8"/>
    </row>
    <row r="173" customFormat="false" ht="18.7" hidden="false" customHeight="true" outlineLevel="0" collapsed="false">
      <c r="E173" s="8"/>
    </row>
    <row r="174" customFormat="false" ht="18.7" hidden="false" customHeight="true" outlineLevel="0" collapsed="false">
      <c r="E174" s="8"/>
    </row>
    <row r="175" customFormat="false" ht="18.7" hidden="false" customHeight="true" outlineLevel="0" collapsed="false">
      <c r="E175" s="8"/>
    </row>
    <row r="176" customFormat="false" ht="18.7" hidden="false" customHeight="true" outlineLevel="0" collapsed="false">
      <c r="E176" s="8"/>
    </row>
    <row r="177" customFormat="false" ht="18.7" hidden="false" customHeight="true" outlineLevel="0" collapsed="false">
      <c r="E177" s="8"/>
    </row>
    <row r="178" customFormat="false" ht="18.7" hidden="false" customHeight="true" outlineLevel="0" collapsed="false">
      <c r="E178" s="8"/>
    </row>
    <row r="179" customFormat="false" ht="18.7" hidden="false" customHeight="true" outlineLevel="0" collapsed="false">
      <c r="E179" s="8"/>
    </row>
    <row r="180" customFormat="false" ht="18.7" hidden="false" customHeight="true" outlineLevel="0" collapsed="false">
      <c r="E180" s="8"/>
    </row>
    <row r="181" customFormat="false" ht="18.7" hidden="false" customHeight="true" outlineLevel="0" collapsed="false">
      <c r="E181" s="8"/>
    </row>
    <row r="182" customFormat="false" ht="18.7" hidden="false" customHeight="true" outlineLevel="0" collapsed="false">
      <c r="E182" s="8"/>
    </row>
    <row r="183" customFormat="false" ht="18.7" hidden="false" customHeight="true" outlineLevel="0" collapsed="false">
      <c r="E183" s="8"/>
    </row>
    <row r="184" customFormat="false" ht="18.7" hidden="false" customHeight="true" outlineLevel="0" collapsed="false">
      <c r="E184" s="8"/>
    </row>
    <row r="185" customFormat="false" ht="18.7" hidden="false" customHeight="true" outlineLevel="0" collapsed="false">
      <c r="E185" s="8"/>
    </row>
    <row r="186" customFormat="false" ht="18.7" hidden="false" customHeight="true" outlineLevel="0" collapsed="false">
      <c r="E186" s="8"/>
    </row>
    <row r="187" customFormat="false" ht="18.7" hidden="false" customHeight="true" outlineLevel="0" collapsed="false">
      <c r="E187" s="8"/>
    </row>
    <row r="188" customFormat="false" ht="18.7" hidden="false" customHeight="true" outlineLevel="0" collapsed="false">
      <c r="E188" s="8"/>
    </row>
    <row r="189" customFormat="false" ht="18.7" hidden="false" customHeight="true" outlineLevel="0" collapsed="false">
      <c r="E189" s="8"/>
    </row>
    <row r="190" customFormat="false" ht="18.7" hidden="false" customHeight="true" outlineLevel="0" collapsed="false">
      <c r="E190" s="8"/>
    </row>
    <row r="191" customFormat="false" ht="18.7" hidden="false" customHeight="true" outlineLevel="0" collapsed="false">
      <c r="E191" s="8"/>
    </row>
    <row r="192" customFormat="false" ht="18.7" hidden="false" customHeight="true" outlineLevel="0" collapsed="false">
      <c r="E192" s="8"/>
    </row>
    <row r="193" customFormat="false" ht="18.7" hidden="false" customHeight="true" outlineLevel="0" collapsed="false">
      <c r="E193" s="8"/>
    </row>
    <row r="194" customFormat="false" ht="18.7" hidden="false" customHeight="true" outlineLevel="0" collapsed="false">
      <c r="E194" s="8"/>
    </row>
    <row r="195" customFormat="false" ht="18.7" hidden="false" customHeight="true" outlineLevel="0" collapsed="false">
      <c r="E195" s="8"/>
    </row>
    <row r="196" customFormat="false" ht="18.7" hidden="false" customHeight="true" outlineLevel="0" collapsed="false">
      <c r="E196" s="8"/>
    </row>
    <row r="197" customFormat="false" ht="18.7" hidden="false" customHeight="true" outlineLevel="0" collapsed="false">
      <c r="E197" s="8"/>
    </row>
    <row r="198" customFormat="false" ht="18.7" hidden="false" customHeight="true" outlineLevel="0" collapsed="false">
      <c r="E198" s="8"/>
    </row>
    <row r="199" customFormat="false" ht="18.7" hidden="false" customHeight="true" outlineLevel="0" collapsed="false">
      <c r="E199" s="8"/>
    </row>
    <row r="200" customFormat="false" ht="18.7" hidden="false" customHeight="true" outlineLevel="0" collapsed="false">
      <c r="E200" s="8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1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C2" activeCellId="0" sqref="C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25.42"/>
    <col collapsed="false" customWidth="true" hidden="false" outlineLevel="0" max="2" min="2" style="3" width="84.23"/>
    <col collapsed="false" customWidth="true" hidden="false" outlineLevel="0" max="3" min="3" style="4" width="43.48"/>
    <col collapsed="false" customWidth="true" hidden="false" outlineLevel="0" max="4" min="4" style="2" width="41.26"/>
    <col collapsed="false" customWidth="true" hidden="false" outlineLevel="0" max="5" min="5" style="2" width="23.61"/>
    <col collapsed="false" customWidth="true" hidden="false" outlineLevel="0" max="6" min="6" style="2" width="40.98"/>
    <col collapsed="false" customWidth="true" hidden="false" outlineLevel="0" max="7" min="7" style="2" width="40.85"/>
    <col collapsed="false" customWidth="true" hidden="false" outlineLevel="0" max="8" min="8" style="3" width="84.23"/>
    <col collapsed="false" customWidth="true" hidden="false" outlineLevel="0" max="9" min="9" style="2" width="40.57"/>
    <col collapsed="false" customWidth="true" hidden="false" outlineLevel="0" max="10" min="10" style="2" width="26.25"/>
    <col collapsed="false" customWidth="true" hidden="false" outlineLevel="0" max="11" min="11" style="2" width="22.79"/>
    <col collapsed="false" customWidth="true" hidden="false" outlineLevel="0" max="12" min="12" style="2" width="24.59"/>
    <col collapsed="false" customWidth="true" hidden="false" outlineLevel="0" max="13" min="13" style="2" width="25.28"/>
    <col collapsed="false" customWidth="true" hidden="false" outlineLevel="0" max="14" min="14" style="2" width="24.31"/>
    <col collapsed="false" customWidth="true" hidden="false" outlineLevel="0" max="15" min="15" style="2" width="18.2"/>
    <col collapsed="false" customWidth="false" hidden="false" outlineLevel="0" max="1024" min="16" style="3" width="11.52"/>
  </cols>
  <sheetData>
    <row r="1" s="7" customFormat="true" ht="23.05" hidden="false" customHeight="true" outlineLevel="0" collapsed="false">
      <c r="A1" s="6" t="s">
        <v>0</v>
      </c>
      <c r="B1" s="6" t="s">
        <v>5</v>
      </c>
      <c r="C1" s="6" t="s">
        <v>18</v>
      </c>
      <c r="D1" s="6" t="s">
        <v>19</v>
      </c>
      <c r="E1" s="6" t="s">
        <v>22</v>
      </c>
      <c r="F1" s="6" t="s">
        <v>20</v>
      </c>
      <c r="G1" s="6" t="s">
        <v>21</v>
      </c>
      <c r="H1" s="6" t="s">
        <v>23</v>
      </c>
      <c r="I1" s="6" t="s">
        <v>24</v>
      </c>
      <c r="J1" s="6" t="s">
        <v>26</v>
      </c>
      <c r="K1" s="6" t="s">
        <v>27</v>
      </c>
      <c r="L1" s="6" t="s">
        <v>28</v>
      </c>
      <c r="M1" s="6" t="s">
        <v>29</v>
      </c>
      <c r="N1" s="6" t="s">
        <v>30</v>
      </c>
      <c r="O1" s="6" t="s">
        <v>31</v>
      </c>
    </row>
    <row r="2" customFormat="false" ht="18.7" hidden="false" customHeight="true" outlineLevel="0" collapsed="false">
      <c r="A2" s="5" t="str">
        <f aca="false">HYPERLINK("https://mncourtfraud.com/file/27-CR-13-8110.pdf","27-CR-13-8110.pdf")</f>
        <v>27-CR-13-8110.pdf</v>
      </c>
      <c r="B2" s="3" t="s">
        <v>49</v>
      </c>
      <c r="C2" s="5" t="str">
        <f aca="false">HYPERLINK("https://mncourtfraud.com/file/27-CR-13-8110.pdf__time-stamp.json","27-CR-13-8110.pdf__time-stamp.json")</f>
        <v>27-CR-13-8110.pdf__time-stamp.json</v>
      </c>
      <c r="D2" s="2" t="s">
        <v>57</v>
      </c>
      <c r="E2" s="2" t="n">
        <v>1000000</v>
      </c>
      <c r="F2" s="2" t="s">
        <v>58</v>
      </c>
      <c r="G2" s="2" t="s">
        <v>59</v>
      </c>
      <c r="H2" s="3" t="s">
        <v>49</v>
      </c>
      <c r="I2" s="2" t="s">
        <v>46</v>
      </c>
      <c r="J2" s="2" t="s">
        <v>46</v>
      </c>
      <c r="K2" s="2" t="s">
        <v>46</v>
      </c>
      <c r="L2" s="2" t="s">
        <v>46</v>
      </c>
      <c r="M2" s="2" t="s">
        <v>46</v>
      </c>
      <c r="N2" s="2" t="s">
        <v>46</v>
      </c>
      <c r="O2" s="2" t="s">
        <v>46</v>
      </c>
    </row>
    <row r="3" customFormat="false" ht="18.7" hidden="false" customHeight="true" outlineLevel="0" collapsed="false">
      <c r="A3" s="5" t="str">
        <f aca="false">HYPERLINK("https://mncourtfraud.com/file/27-CR-18-11994.pdf","27-CR-18-11994.pdf")</f>
        <v>27-CR-18-11994.pdf</v>
      </c>
      <c r="B3" s="3" t="s">
        <v>66</v>
      </c>
      <c r="C3" s="5" t="str">
        <f aca="false">HYPERLINK("https://mncourtfraud.com/file/27-CR-18-11994.pdf__time-stamp.json","27-CR-18-11994.pdf__time-stamp.json")</f>
        <v>27-CR-18-11994.pdf__time-stamp.json</v>
      </c>
      <c r="D3" s="2" t="s">
        <v>73</v>
      </c>
      <c r="E3" s="2" t="n">
        <v>1000000</v>
      </c>
      <c r="F3" s="2" t="s">
        <v>74</v>
      </c>
      <c r="G3" s="2" t="s">
        <v>75</v>
      </c>
      <c r="H3" s="3" t="s">
        <v>66</v>
      </c>
      <c r="I3" s="2" t="s">
        <v>46</v>
      </c>
      <c r="J3" s="2" t="s">
        <v>46</v>
      </c>
      <c r="K3" s="2" t="s">
        <v>46</v>
      </c>
      <c r="L3" s="2" t="s">
        <v>46</v>
      </c>
      <c r="M3" s="2" t="s">
        <v>46</v>
      </c>
      <c r="N3" s="2" t="s">
        <v>46</v>
      </c>
      <c r="O3" s="2" t="s">
        <v>46</v>
      </c>
    </row>
    <row r="4" customFormat="false" ht="18.7" hidden="false" customHeight="true" outlineLevel="0" collapsed="false">
      <c r="A4" s="5" t="str">
        <f aca="false">HYPERLINK("https://mncourtfraud.com/file/27-CR-18-12650.pdf","27-CR-18-12650.pdf")</f>
        <v>27-CR-18-12650.pdf</v>
      </c>
      <c r="B4" s="3" t="s">
        <v>81</v>
      </c>
      <c r="C4" s="5" t="str">
        <f aca="false">HYPERLINK("https://mncourtfraud.com/file/27-CR-18-12650.pdf__time-stamp.json","27-CR-18-12650.pdf__time-stamp.json")</f>
        <v>27-CR-18-12650.pdf__time-stamp.json</v>
      </c>
      <c r="D4" s="2" t="s">
        <v>88</v>
      </c>
      <c r="E4" s="2" t="n">
        <v>1000000</v>
      </c>
      <c r="F4" s="2" t="s">
        <v>89</v>
      </c>
      <c r="G4" s="2" t="s">
        <v>90</v>
      </c>
      <c r="H4" s="3" t="s">
        <v>81</v>
      </c>
      <c r="I4" s="2" t="s">
        <v>46</v>
      </c>
      <c r="J4" s="2" t="s">
        <v>46</v>
      </c>
      <c r="K4" s="2" t="s">
        <v>46</v>
      </c>
      <c r="L4" s="2" t="s">
        <v>46</v>
      </c>
      <c r="M4" s="2" t="s">
        <v>46</v>
      </c>
      <c r="N4" s="2" t="s">
        <v>46</v>
      </c>
      <c r="O4" s="2" t="s">
        <v>46</v>
      </c>
    </row>
    <row r="5" customFormat="false" ht="18.7" hidden="false" customHeight="true" outlineLevel="0" collapsed="false">
      <c r="A5" s="5" t="str">
        <f aca="false">HYPERLINK("https://mncourtfraud.com/file/27-CR-18-28148.pdf","27-CR-18-28148.pdf")</f>
        <v>27-CR-18-28148.pdf</v>
      </c>
      <c r="B5" s="3" t="s">
        <v>96</v>
      </c>
      <c r="C5" s="5" t="str">
        <f aca="false">HYPERLINK("https://mncourtfraud.com/file/27-CR-18-28148.pdf__time-stamp.json","27-CR-18-28148.pdf__time-stamp.json")</f>
        <v>27-CR-18-28148.pdf__time-stamp.json</v>
      </c>
      <c r="D5" s="2" t="s">
        <v>103</v>
      </c>
      <c r="E5" s="2" t="n">
        <v>1000000</v>
      </c>
      <c r="F5" s="2" t="s">
        <v>104</v>
      </c>
      <c r="G5" s="2" t="s">
        <v>105</v>
      </c>
      <c r="H5" s="3" t="s">
        <v>96</v>
      </c>
      <c r="I5" s="2" t="s">
        <v>46</v>
      </c>
      <c r="J5" s="2" t="s">
        <v>46</v>
      </c>
      <c r="K5" s="2" t="s">
        <v>46</v>
      </c>
      <c r="L5" s="2" t="s">
        <v>46</v>
      </c>
      <c r="M5" s="2" t="s">
        <v>46</v>
      </c>
      <c r="N5" s="2" t="s">
        <v>46</v>
      </c>
      <c r="O5" s="2" t="s">
        <v>46</v>
      </c>
    </row>
    <row r="6" customFormat="false" ht="18.7" hidden="false" customHeight="true" outlineLevel="0" collapsed="false">
      <c r="A6" s="5" t="str">
        <f aca="false">HYPERLINK("https://mncourtfraud.com/file/27-CR-18-5483.pdf","27-CR-18-5483.pdf")</f>
        <v>27-CR-18-5483.pdf</v>
      </c>
      <c r="B6" s="3" t="s">
        <v>111</v>
      </c>
      <c r="C6" s="5" t="str">
        <f aca="false">HYPERLINK("https://mncourtfraud.com/file/27-CR-18-5483.pdf__time-stamp.json","27-CR-18-5483.pdf__time-stamp.json")</f>
        <v>27-CR-18-5483.pdf__time-stamp.json</v>
      </c>
      <c r="D6" s="2" t="s">
        <v>114</v>
      </c>
      <c r="E6" s="2" t="n">
        <v>1000000</v>
      </c>
      <c r="F6" s="2" t="s">
        <v>115</v>
      </c>
      <c r="G6" s="2" t="s">
        <v>116</v>
      </c>
      <c r="H6" s="3" t="s">
        <v>111</v>
      </c>
      <c r="I6" s="2" t="s">
        <v>46</v>
      </c>
      <c r="J6" s="2" t="s">
        <v>46</v>
      </c>
      <c r="K6" s="2" t="s">
        <v>46</v>
      </c>
      <c r="L6" s="2" t="s">
        <v>46</v>
      </c>
      <c r="M6" s="2" t="s">
        <v>46</v>
      </c>
      <c r="N6" s="2" t="s">
        <v>46</v>
      </c>
      <c r="O6" s="2" t="s">
        <v>46</v>
      </c>
    </row>
    <row r="7" customFormat="false" ht="18.7" hidden="false" customHeight="true" outlineLevel="0" collapsed="false">
      <c r="A7" s="5" t="str">
        <f aca="false">HYPERLINK("https://mncourtfraud.com/file/27-CR-18-8630.pdf","27-CR-18-8630.pdf")</f>
        <v>27-CR-18-8630.pdf</v>
      </c>
      <c r="B7" s="3" t="s">
        <v>122</v>
      </c>
      <c r="C7" s="5" t="str">
        <f aca="false">HYPERLINK("https://mncourtfraud.com/file/27-CR-18-8630.pdf__time-stamp.json","27-CR-18-8630.pdf__time-stamp.json")</f>
        <v>27-CR-18-8630.pdf__time-stamp.json</v>
      </c>
      <c r="D7" s="2" t="s">
        <v>129</v>
      </c>
      <c r="E7" s="2" t="n">
        <v>1000000</v>
      </c>
      <c r="F7" s="2" t="s">
        <v>89</v>
      </c>
      <c r="G7" s="2" t="s">
        <v>90</v>
      </c>
      <c r="H7" s="3" t="s">
        <v>122</v>
      </c>
      <c r="I7" s="2" t="s">
        <v>46</v>
      </c>
      <c r="J7" s="2" t="s">
        <v>46</v>
      </c>
      <c r="K7" s="2" t="s">
        <v>46</v>
      </c>
      <c r="L7" s="2" t="s">
        <v>46</v>
      </c>
      <c r="M7" s="2" t="s">
        <v>46</v>
      </c>
      <c r="N7" s="2" t="s">
        <v>46</v>
      </c>
      <c r="O7" s="2" t="s">
        <v>46</v>
      </c>
    </row>
    <row r="8" customFormat="false" ht="18.7" hidden="false" customHeight="true" outlineLevel="0" collapsed="false">
      <c r="A8" s="5" t="str">
        <f aca="false">HYPERLINK("https://mncourtfraud.com/file/27-CR-19-12378.pdf","27-CR-19-12378.pdf")</f>
        <v>27-CR-19-12378.pdf</v>
      </c>
      <c r="B8" s="3" t="s">
        <v>133</v>
      </c>
      <c r="C8" s="5" t="str">
        <f aca="false">HYPERLINK("https://mncourtfraud.com/file/27-CR-19-12378.pdf__time-stamp.json","27-CR-19-12378.pdf__time-stamp.json")</f>
        <v>27-CR-19-12378.pdf__time-stamp.json</v>
      </c>
      <c r="D8" s="2" t="s">
        <v>140</v>
      </c>
      <c r="E8" s="2" t="n">
        <v>1000000</v>
      </c>
      <c r="F8" s="2" t="s">
        <v>118</v>
      </c>
      <c r="G8" s="2" t="s">
        <v>119</v>
      </c>
      <c r="H8" s="3" t="s">
        <v>133</v>
      </c>
      <c r="I8" s="2" t="s">
        <v>46</v>
      </c>
      <c r="J8" s="2" t="s">
        <v>46</v>
      </c>
      <c r="K8" s="2" t="s">
        <v>46</v>
      </c>
      <c r="L8" s="2" t="s">
        <v>46</v>
      </c>
      <c r="M8" s="2" t="s">
        <v>46</v>
      </c>
      <c r="N8" s="2" t="s">
        <v>46</v>
      </c>
      <c r="O8" s="2" t="s">
        <v>46</v>
      </c>
    </row>
    <row r="9" customFormat="false" ht="18.7" hidden="false" customHeight="true" outlineLevel="0" collapsed="false">
      <c r="A9" s="5" t="str">
        <f aca="false">HYPERLINK("https://mncourtfraud.com/file/27-CR-19-14131.pdf","27-CR-19-14131.pdf")</f>
        <v>27-CR-19-14131.pdf</v>
      </c>
      <c r="B9" s="3" t="s">
        <v>146</v>
      </c>
      <c r="C9" s="5" t="str">
        <f aca="false">HYPERLINK("https://mncourtfraud.com/file/27-CR-19-14131.pdf__time-stamp.json","27-CR-19-14131.pdf__time-stamp.json")</f>
        <v>27-CR-19-14131.pdf__time-stamp.json</v>
      </c>
      <c r="D9" s="2" t="s">
        <v>149</v>
      </c>
      <c r="E9" s="2" t="n">
        <v>1000000</v>
      </c>
      <c r="F9" s="2" t="s">
        <v>150</v>
      </c>
      <c r="G9" s="2" t="s">
        <v>151</v>
      </c>
      <c r="H9" s="3" t="s">
        <v>146</v>
      </c>
      <c r="I9" s="2" t="s">
        <v>46</v>
      </c>
      <c r="J9" s="2" t="s">
        <v>46</v>
      </c>
      <c r="K9" s="2" t="s">
        <v>46</v>
      </c>
      <c r="L9" s="2" t="s">
        <v>46</v>
      </c>
      <c r="M9" s="2" t="s">
        <v>46</v>
      </c>
      <c r="N9" s="2" t="s">
        <v>46</v>
      </c>
      <c r="O9" s="2" t="s">
        <v>46</v>
      </c>
    </row>
    <row r="10" customFormat="false" ht="18.7" hidden="false" customHeight="true" outlineLevel="0" collapsed="false">
      <c r="A10" s="5" t="str">
        <f aca="false">HYPERLINK("https://mncourtfraud.com/file/27-CR-19-14965.pdf","27-CR-19-14965.pdf")</f>
        <v>27-CR-19-14965.pdf</v>
      </c>
      <c r="B10" s="3" t="s">
        <v>155</v>
      </c>
      <c r="C10" s="5" t="str">
        <f aca="false">HYPERLINK("https://mncourtfraud.com/file/27-CR-19-14965.pdf__time-stamp.json","27-CR-19-14965.pdf__time-stamp.json")</f>
        <v>27-CR-19-14965.pdf__time-stamp.json</v>
      </c>
      <c r="D10" s="2" t="s">
        <v>158</v>
      </c>
      <c r="E10" s="2" t="n">
        <v>1000000</v>
      </c>
      <c r="F10" s="2" t="s">
        <v>118</v>
      </c>
      <c r="G10" s="2" t="s">
        <v>119</v>
      </c>
      <c r="H10" s="3" t="s">
        <v>155</v>
      </c>
      <c r="I10" s="2" t="s">
        <v>46</v>
      </c>
      <c r="J10" s="2" t="s">
        <v>46</v>
      </c>
      <c r="K10" s="2" t="s">
        <v>46</v>
      </c>
      <c r="L10" s="2" t="s">
        <v>46</v>
      </c>
      <c r="M10" s="2" t="s">
        <v>46</v>
      </c>
      <c r="N10" s="2" t="s">
        <v>46</v>
      </c>
      <c r="O10" s="2" t="s">
        <v>46</v>
      </c>
    </row>
    <row r="11" customFormat="false" ht="18.7" hidden="false" customHeight="true" outlineLevel="0" collapsed="false">
      <c r="A11" s="5" t="str">
        <f aca="false">HYPERLINK("https://mncourtfraud.com/file/27-CR-19-18618.pdf","27-CR-19-18618.pdf")</f>
        <v>27-CR-19-18618.pdf</v>
      </c>
      <c r="B11" s="3" t="s">
        <v>162</v>
      </c>
      <c r="C11" s="5" t="str">
        <f aca="false">HYPERLINK("https://mncourtfraud.com/file/27-CR-19-18618.pdf__time-stamp.json","27-CR-19-18618.pdf__time-stamp.json")</f>
        <v>27-CR-19-18618.pdf__time-stamp.json</v>
      </c>
      <c r="D11" s="2" t="s">
        <v>165</v>
      </c>
      <c r="E11" s="2" t="n">
        <v>1000000</v>
      </c>
      <c r="F11" s="2" t="s">
        <v>118</v>
      </c>
      <c r="G11" s="2" t="s">
        <v>119</v>
      </c>
      <c r="H11" s="3" t="s">
        <v>162</v>
      </c>
      <c r="I11" s="2" t="s">
        <v>46</v>
      </c>
      <c r="J11" s="2" t="s">
        <v>46</v>
      </c>
      <c r="K11" s="2" t="s">
        <v>46</v>
      </c>
      <c r="L11" s="2" t="s">
        <v>46</v>
      </c>
      <c r="M11" s="2" t="s">
        <v>46</v>
      </c>
      <c r="N11" s="2" t="s">
        <v>46</v>
      </c>
      <c r="O11" s="2" t="s">
        <v>46</v>
      </c>
    </row>
    <row r="12" customFormat="false" ht="18.7" hidden="false" customHeight="true" outlineLevel="0" collapsed="false">
      <c r="A12" s="5" t="str">
        <f aca="false">HYPERLINK("https://mncourtfraud.com/file/27-CR-19-19623.pdf","27-CR-19-19623.pdf")</f>
        <v>27-CR-19-19623.pdf</v>
      </c>
      <c r="B12" s="3" t="s">
        <v>169</v>
      </c>
      <c r="C12" s="5" t="str">
        <f aca="false">HYPERLINK("https://mncourtfraud.com/file/27-CR-19-19623.pdf__time-stamp.json","27-CR-19-19623.pdf__time-stamp.json")</f>
        <v>27-CR-19-19623.pdf__time-stamp.json</v>
      </c>
      <c r="D12" s="2" t="s">
        <v>172</v>
      </c>
      <c r="E12" s="2" t="n">
        <v>1000000</v>
      </c>
      <c r="F12" s="2" t="s">
        <v>173</v>
      </c>
      <c r="G12" s="2" t="s">
        <v>174</v>
      </c>
      <c r="H12" s="3" t="s">
        <v>169</v>
      </c>
      <c r="I12" s="2" t="s">
        <v>46</v>
      </c>
      <c r="J12" s="2" t="s">
        <v>46</v>
      </c>
      <c r="K12" s="2" t="s">
        <v>46</v>
      </c>
      <c r="L12" s="2" t="s">
        <v>46</v>
      </c>
      <c r="M12" s="2" t="s">
        <v>46</v>
      </c>
      <c r="N12" s="2" t="s">
        <v>46</v>
      </c>
      <c r="O12" s="2" t="s">
        <v>46</v>
      </c>
    </row>
    <row r="13" customFormat="false" ht="18.7" hidden="false" customHeight="true" outlineLevel="0" collapsed="false">
      <c r="A13" s="5" t="str">
        <f aca="false">HYPERLINK("https://mncourtfraud.com/file/27-CR-19-21747.pdf","27-CR-19-21747.pdf")</f>
        <v>27-CR-19-21747.pdf</v>
      </c>
      <c r="B13" s="3" t="s">
        <v>178</v>
      </c>
      <c r="C13" s="5" t="str">
        <f aca="false">HYPERLINK("https://mncourtfraud.com/file/27-CR-19-21747.pdf__time-stamp.json","27-CR-19-21747.pdf__time-stamp.json")</f>
        <v>27-CR-19-21747.pdf__time-stamp.json</v>
      </c>
      <c r="D13" s="2" t="s">
        <v>181</v>
      </c>
      <c r="E13" s="2" t="n">
        <v>1000000</v>
      </c>
      <c r="F13" s="2" t="s">
        <v>182</v>
      </c>
      <c r="G13" s="2" t="s">
        <v>183</v>
      </c>
      <c r="H13" s="3" t="s">
        <v>178</v>
      </c>
      <c r="I13" s="2" t="s">
        <v>46</v>
      </c>
      <c r="J13" s="2" t="s">
        <v>46</v>
      </c>
      <c r="K13" s="2" t="s">
        <v>46</v>
      </c>
      <c r="L13" s="2" t="s">
        <v>46</v>
      </c>
      <c r="M13" s="2" t="s">
        <v>46</v>
      </c>
      <c r="N13" s="2" t="s">
        <v>46</v>
      </c>
      <c r="O13" s="2" t="s">
        <v>46</v>
      </c>
    </row>
    <row r="14" customFormat="false" ht="18.7" hidden="false" customHeight="true" outlineLevel="0" collapsed="false">
      <c r="A14" s="5" t="str">
        <f aca="false">HYPERLINK("https://mncourtfraud.com/file/27-CR-19-24573.pdf","27-CR-19-24573.pdf")</f>
        <v>27-CR-19-24573.pdf</v>
      </c>
      <c r="B14" s="3" t="s">
        <v>187</v>
      </c>
      <c r="C14" s="5" t="str">
        <f aca="false">HYPERLINK("https://mncourtfraud.com/file/27-CR-19-24573.pdf__time-stamp.json","27-CR-19-24573.pdf__time-stamp.json")</f>
        <v>27-CR-19-24573.pdf__time-stamp.json</v>
      </c>
      <c r="D14" s="2" t="s">
        <v>190</v>
      </c>
      <c r="E14" s="2" t="n">
        <v>1000000</v>
      </c>
      <c r="F14" s="2" t="s">
        <v>92</v>
      </c>
      <c r="G14" s="2" t="s">
        <v>93</v>
      </c>
      <c r="H14" s="3" t="s">
        <v>187</v>
      </c>
      <c r="I14" s="2" t="s">
        <v>46</v>
      </c>
      <c r="J14" s="2" t="s">
        <v>46</v>
      </c>
      <c r="K14" s="2" t="s">
        <v>46</v>
      </c>
      <c r="L14" s="2" t="s">
        <v>46</v>
      </c>
      <c r="M14" s="2" t="s">
        <v>46</v>
      </c>
      <c r="N14" s="2" t="s">
        <v>46</v>
      </c>
      <c r="O14" s="2" t="s">
        <v>46</v>
      </c>
    </row>
    <row r="15" customFormat="false" ht="18.7" hidden="false" customHeight="true" outlineLevel="0" collapsed="false">
      <c r="A15" s="5" t="str">
        <f aca="false">HYPERLINK("https://mncourtfraud.com/file/27-CR-19-25746.pdf","27-CR-19-25746.pdf")</f>
        <v>27-CR-19-25746.pdf</v>
      </c>
      <c r="B15" s="3" t="s">
        <v>196</v>
      </c>
      <c r="C15" s="5" t="str">
        <f aca="false">HYPERLINK("https://mncourtfraud.com/file/27-CR-19-25746.pdf__time-stamp.json","27-CR-19-25746.pdf__time-stamp.json")</f>
        <v>27-CR-19-25746.pdf__time-stamp.json</v>
      </c>
      <c r="D15" s="2" t="s">
        <v>199</v>
      </c>
      <c r="E15" s="2" t="n">
        <v>1000000</v>
      </c>
      <c r="F15" s="2" t="s">
        <v>62</v>
      </c>
      <c r="G15" s="2" t="s">
        <v>63</v>
      </c>
      <c r="H15" s="3" t="s">
        <v>196</v>
      </c>
      <c r="I15" s="2" t="s">
        <v>46</v>
      </c>
      <c r="J15" s="2" t="s">
        <v>46</v>
      </c>
      <c r="K15" s="2" t="s">
        <v>46</v>
      </c>
      <c r="L15" s="2" t="s">
        <v>46</v>
      </c>
      <c r="M15" s="2" t="s">
        <v>46</v>
      </c>
      <c r="N15" s="2" t="s">
        <v>46</v>
      </c>
      <c r="O15" s="2" t="s">
        <v>46</v>
      </c>
    </row>
    <row r="16" customFormat="false" ht="18.7" hidden="false" customHeight="true" outlineLevel="0" collapsed="false">
      <c r="A16" s="5" t="str">
        <f aca="false">HYPERLINK("https://mncourtfraud.com/file/27-CR-19-27614.pdf","27-CR-19-27614.pdf")</f>
        <v>27-CR-19-27614.pdf</v>
      </c>
      <c r="B16" s="3" t="s">
        <v>203</v>
      </c>
      <c r="C16" s="5" t="str">
        <f aca="false">HYPERLINK("https://mncourtfraud.com/file/27-CR-19-27614.pdf__time-stamp.json","27-CR-19-27614.pdf__time-stamp.json")</f>
        <v>27-CR-19-27614.pdf__time-stamp.json</v>
      </c>
      <c r="D16" s="2" t="s">
        <v>206</v>
      </c>
      <c r="E16" s="2" t="n">
        <v>1000000</v>
      </c>
      <c r="F16" s="2" t="s">
        <v>207</v>
      </c>
      <c r="G16" s="2" t="s">
        <v>208</v>
      </c>
      <c r="H16" s="3" t="s">
        <v>203</v>
      </c>
      <c r="I16" s="2" t="s">
        <v>46</v>
      </c>
      <c r="J16" s="2" t="s">
        <v>46</v>
      </c>
      <c r="K16" s="2" t="s">
        <v>46</v>
      </c>
      <c r="L16" s="2" t="s">
        <v>46</v>
      </c>
      <c r="M16" s="2" t="s">
        <v>46</v>
      </c>
      <c r="N16" s="2" t="s">
        <v>46</v>
      </c>
      <c r="O16" s="2" t="s">
        <v>46</v>
      </c>
    </row>
    <row r="17" customFormat="false" ht="18.7" hidden="false" customHeight="true" outlineLevel="0" collapsed="false">
      <c r="A17" s="5" t="str">
        <f aca="false">HYPERLINK("https://mncourtfraud.com/file/27-CR-19-27747.pdf","27-CR-19-27747.pdf")</f>
        <v>27-CR-19-27747.pdf</v>
      </c>
      <c r="B17" s="3" t="s">
        <v>212</v>
      </c>
      <c r="C17" s="5" t="str">
        <f aca="false">HYPERLINK("https://mncourtfraud.com/file/27-CR-19-27747.pdf__time-stamp.json","27-CR-19-27747.pdf__time-stamp.json")</f>
        <v>27-CR-19-27747.pdf__time-stamp.json</v>
      </c>
      <c r="D17" s="2" t="s">
        <v>215</v>
      </c>
      <c r="E17" s="2" t="n">
        <v>1000000</v>
      </c>
      <c r="F17" s="2" t="s">
        <v>150</v>
      </c>
      <c r="G17" s="2" t="s">
        <v>151</v>
      </c>
      <c r="H17" s="3" t="s">
        <v>212</v>
      </c>
      <c r="I17" s="2" t="s">
        <v>46</v>
      </c>
      <c r="J17" s="2" t="s">
        <v>46</v>
      </c>
      <c r="K17" s="2" t="s">
        <v>46</v>
      </c>
      <c r="L17" s="2" t="s">
        <v>46</v>
      </c>
      <c r="M17" s="2" t="s">
        <v>46</v>
      </c>
      <c r="N17" s="2" t="s">
        <v>46</v>
      </c>
      <c r="O17" s="2" t="s">
        <v>46</v>
      </c>
    </row>
    <row r="18" customFormat="false" ht="18.7" hidden="false" customHeight="true" outlineLevel="0" collapsed="false">
      <c r="A18" s="5" t="str">
        <f aca="false">HYPERLINK("https://mncourtfraud.com/file/27-CR-19-28724.pdf","27-CR-19-28724.pdf")</f>
        <v>27-CR-19-28724.pdf</v>
      </c>
      <c r="B18" s="3" t="s">
        <v>219</v>
      </c>
      <c r="C18" s="5" t="str">
        <f aca="false">HYPERLINK("https://mncourtfraud.com/file/27-CR-19-28724.pdf__time-stamp.json","27-CR-19-28724.pdf__time-stamp.json")</f>
        <v>27-CR-19-28724.pdf__time-stamp.json</v>
      </c>
      <c r="D18" s="2" t="s">
        <v>222</v>
      </c>
      <c r="E18" s="2" t="n">
        <v>1000000</v>
      </c>
      <c r="F18" s="2" t="s">
        <v>107</v>
      </c>
      <c r="G18" s="2" t="s">
        <v>108</v>
      </c>
      <c r="H18" s="3" t="s">
        <v>219</v>
      </c>
      <c r="I18" s="2" t="s">
        <v>46</v>
      </c>
      <c r="J18" s="2" t="s">
        <v>46</v>
      </c>
      <c r="K18" s="2" t="s">
        <v>46</v>
      </c>
      <c r="L18" s="2" t="s">
        <v>46</v>
      </c>
      <c r="M18" s="2" t="s">
        <v>46</v>
      </c>
      <c r="N18" s="2" t="s">
        <v>46</v>
      </c>
      <c r="O18" s="2" t="s">
        <v>46</v>
      </c>
    </row>
    <row r="19" customFormat="false" ht="18.7" hidden="false" customHeight="true" outlineLevel="0" collapsed="false">
      <c r="A19" s="5" t="str">
        <f aca="false">HYPERLINK("https://mncourtfraud.com/file/27-CR-19-3128.pdf","27-CR-19-3128.pdf")</f>
        <v>27-CR-19-3128.pdf</v>
      </c>
      <c r="B19" s="3" t="s">
        <v>226</v>
      </c>
      <c r="C19" s="5" t="str">
        <f aca="false">HYPERLINK("https://mncourtfraud.com/file/27-CR-19-3128.pdf__time-stamp.json","27-CR-19-3128.pdf__time-stamp.json")</f>
        <v>27-CR-19-3128.pdf__time-stamp.json</v>
      </c>
      <c r="D19" s="2" t="s">
        <v>229</v>
      </c>
      <c r="E19" s="2" t="n">
        <v>1000000</v>
      </c>
      <c r="F19" s="2" t="s">
        <v>207</v>
      </c>
      <c r="G19" s="2" t="s">
        <v>208</v>
      </c>
      <c r="H19" s="3" t="s">
        <v>226</v>
      </c>
      <c r="I19" s="2" t="s">
        <v>46</v>
      </c>
      <c r="J19" s="2" t="s">
        <v>46</v>
      </c>
      <c r="K19" s="2" t="s">
        <v>46</v>
      </c>
      <c r="L19" s="2" t="s">
        <v>46</v>
      </c>
      <c r="M19" s="2" t="s">
        <v>46</v>
      </c>
      <c r="N19" s="2" t="s">
        <v>46</v>
      </c>
      <c r="O19" s="2" t="s">
        <v>46</v>
      </c>
    </row>
    <row r="20" customFormat="false" ht="18.7" hidden="false" customHeight="true" outlineLevel="0" collapsed="false">
      <c r="A20" s="5" t="str">
        <f aca="false">HYPERLINK("https://mncourtfraud.com/file/27-CR-19-7700.pdf","27-CR-19-7700.pdf")</f>
        <v>27-CR-19-7700.pdf</v>
      </c>
      <c r="B20" s="3" t="s">
        <v>235</v>
      </c>
      <c r="C20" s="5" t="str">
        <f aca="false">HYPERLINK("https://mncourtfraud.com/file/27-CR-19-7700.pdf__time-stamp.json","27-CR-19-7700.pdf__time-stamp.json")</f>
        <v>27-CR-19-7700.pdf__time-stamp.json</v>
      </c>
      <c r="D20" s="2" t="s">
        <v>238</v>
      </c>
      <c r="E20" s="2" t="n">
        <v>1000000</v>
      </c>
      <c r="F20" s="2" t="s">
        <v>115</v>
      </c>
      <c r="G20" s="2" t="s">
        <v>116</v>
      </c>
      <c r="H20" s="3" t="s">
        <v>235</v>
      </c>
      <c r="I20" s="2" t="s">
        <v>46</v>
      </c>
      <c r="J20" s="2" t="s">
        <v>46</v>
      </c>
      <c r="K20" s="2" t="s">
        <v>46</v>
      </c>
      <c r="L20" s="2" t="s">
        <v>46</v>
      </c>
      <c r="M20" s="2" t="s">
        <v>46</v>
      </c>
      <c r="N20" s="2" t="s">
        <v>46</v>
      </c>
      <c r="O20" s="2" t="s">
        <v>46</v>
      </c>
    </row>
    <row r="21" customFormat="false" ht="18.7" hidden="false" customHeight="true" outlineLevel="0" collapsed="false">
      <c r="A21" s="5" t="str">
        <f aca="false">HYPERLINK("https://mncourtfraud.com/file/27-CR-19-8946.pdf","27-CR-19-8946.pdf")</f>
        <v>27-CR-19-8946.pdf</v>
      </c>
      <c r="B21" s="3" t="s">
        <v>242</v>
      </c>
      <c r="C21" s="5" t="str">
        <f aca="false">HYPERLINK("https://mncourtfraud.com/file/27-CR-19-8946.pdf__time-stamp.json","27-CR-19-8946.pdf__time-stamp.json")</f>
        <v>27-CR-19-8946.pdf__time-stamp.json</v>
      </c>
      <c r="D21" s="2" t="s">
        <v>249</v>
      </c>
      <c r="E21" s="2" t="n">
        <v>1000000</v>
      </c>
      <c r="F21" s="2" t="s">
        <v>62</v>
      </c>
      <c r="G21" s="2" t="s">
        <v>63</v>
      </c>
      <c r="H21" s="3" t="s">
        <v>242</v>
      </c>
      <c r="I21" s="2" t="s">
        <v>46</v>
      </c>
      <c r="J21" s="2" t="s">
        <v>46</v>
      </c>
      <c r="K21" s="2" t="s">
        <v>46</v>
      </c>
      <c r="L21" s="2" t="s">
        <v>46</v>
      </c>
      <c r="M21" s="2" t="s">
        <v>46</v>
      </c>
      <c r="N21" s="2" t="s">
        <v>46</v>
      </c>
      <c r="O21" s="2" t="s">
        <v>46</v>
      </c>
    </row>
    <row r="22" customFormat="false" ht="18.7" hidden="false" customHeight="true" outlineLevel="0" collapsed="false">
      <c r="A22" s="5" t="str">
        <f aca="false">HYPERLINK("https://mncourtfraud.com/file/27-CR-19-9140.pdf","27-CR-19-9140.pdf")</f>
        <v>27-CR-19-9140.pdf</v>
      </c>
      <c r="B22" s="3" t="s">
        <v>255</v>
      </c>
      <c r="C22" s="5" t="str">
        <f aca="false">HYPERLINK("https://mncourtfraud.com/file/27-CR-19-9140.pdf__time-stamp.json","27-CR-19-9140.pdf__time-stamp.json")</f>
        <v>27-CR-19-9140.pdf__time-stamp.json</v>
      </c>
      <c r="D22" s="2" t="s">
        <v>258</v>
      </c>
      <c r="E22" s="2" t="n">
        <v>1000000</v>
      </c>
      <c r="F22" s="2" t="s">
        <v>118</v>
      </c>
      <c r="G22" s="2" t="s">
        <v>119</v>
      </c>
      <c r="H22" s="3" t="s">
        <v>255</v>
      </c>
      <c r="I22" s="2" t="s">
        <v>46</v>
      </c>
      <c r="J22" s="2" t="s">
        <v>46</v>
      </c>
      <c r="K22" s="2" t="s">
        <v>46</v>
      </c>
      <c r="L22" s="2" t="s">
        <v>46</v>
      </c>
      <c r="M22" s="2" t="s">
        <v>46</v>
      </c>
      <c r="N22" s="2" t="s">
        <v>46</v>
      </c>
      <c r="O22" s="2" t="s">
        <v>46</v>
      </c>
    </row>
    <row r="23" customFormat="false" ht="18.7" hidden="false" customHeight="true" outlineLevel="0" collapsed="false">
      <c r="A23" s="5" t="str">
        <f aca="false">HYPERLINK("https://mncourtfraud.com/file/27-CR-20-1373.pdf","27-CR-20-1373.pdf")</f>
        <v>27-CR-20-1373.pdf</v>
      </c>
      <c r="B23" s="3" t="s">
        <v>262</v>
      </c>
      <c r="C23" s="5" t="str">
        <f aca="false">HYPERLINK("https://mncourtfraud.com/file/27-CR-20-1373.pdf__time-stamp.json","27-CR-20-1373.pdf__time-stamp.json")</f>
        <v>27-CR-20-1373.pdf__time-stamp.json</v>
      </c>
      <c r="D23" s="2" t="s">
        <v>268</v>
      </c>
      <c r="E23" s="2" t="n">
        <v>1000000</v>
      </c>
      <c r="F23" s="2" t="s">
        <v>231</v>
      </c>
      <c r="G23" s="2" t="s">
        <v>232</v>
      </c>
      <c r="H23" s="3" t="s">
        <v>262</v>
      </c>
      <c r="I23" s="2" t="s">
        <v>46</v>
      </c>
      <c r="J23" s="2" t="s">
        <v>46</v>
      </c>
      <c r="K23" s="2" t="s">
        <v>46</v>
      </c>
      <c r="L23" s="2" t="s">
        <v>46</v>
      </c>
      <c r="M23" s="2" t="s">
        <v>46</v>
      </c>
      <c r="N23" s="2" t="s">
        <v>46</v>
      </c>
      <c r="O23" s="2" t="s">
        <v>46</v>
      </c>
    </row>
    <row r="24" customFormat="false" ht="18.7" hidden="false" customHeight="true" outlineLevel="0" collapsed="false">
      <c r="A24" s="5" t="str">
        <f aca="false">HYPERLINK("https://mncourtfraud.com/file/27-CR-20-14068.pdf","27-CR-20-14068.pdf")</f>
        <v>27-CR-20-14068.pdf</v>
      </c>
      <c r="B24" s="3" t="s">
        <v>274</v>
      </c>
      <c r="C24" s="5" t="str">
        <f aca="false">HYPERLINK("https://mncourtfraud.com/file/27-CR-20-14068.pdf__time-stamp.json","27-CR-20-14068.pdf__time-stamp.json")</f>
        <v>27-CR-20-14068.pdf__time-stamp.json</v>
      </c>
      <c r="D24" s="2" t="s">
        <v>281</v>
      </c>
      <c r="E24" s="2" t="n">
        <v>1000000</v>
      </c>
      <c r="F24" s="2" t="s">
        <v>282</v>
      </c>
      <c r="G24" s="2" t="s">
        <v>283</v>
      </c>
      <c r="H24" s="3" t="s">
        <v>274</v>
      </c>
      <c r="I24" s="2" t="s">
        <v>46</v>
      </c>
      <c r="J24" s="2" t="s">
        <v>46</v>
      </c>
      <c r="K24" s="2" t="s">
        <v>46</v>
      </c>
      <c r="L24" s="2" t="s">
        <v>46</v>
      </c>
      <c r="M24" s="2" t="s">
        <v>46</v>
      </c>
      <c r="N24" s="2" t="s">
        <v>46</v>
      </c>
      <c r="O24" s="2" t="s">
        <v>46</v>
      </c>
    </row>
    <row r="25" customFormat="false" ht="18.7" hidden="false" customHeight="true" outlineLevel="0" collapsed="false">
      <c r="A25" s="5" t="str">
        <f aca="false">HYPERLINK("https://mncourtfraud.com/file/27-CR-20-14702.pdf","27-CR-20-14702.pdf")</f>
        <v>27-CR-20-14702.pdf</v>
      </c>
      <c r="B25" s="3" t="s">
        <v>289</v>
      </c>
      <c r="C25" s="5" t="str">
        <f aca="false">HYPERLINK("https://mncourtfraud.com/file/27-CR-20-14702.pdf__time-stamp.json","27-CR-20-14702.pdf__time-stamp.json")</f>
        <v>27-CR-20-14702.pdf__time-stamp.json</v>
      </c>
      <c r="D25" s="2" t="s">
        <v>296</v>
      </c>
      <c r="E25" s="2" t="n">
        <v>1000000</v>
      </c>
      <c r="F25" s="2" t="s">
        <v>118</v>
      </c>
      <c r="G25" s="2" t="s">
        <v>119</v>
      </c>
      <c r="H25" s="3" t="s">
        <v>289</v>
      </c>
      <c r="I25" s="2" t="s">
        <v>46</v>
      </c>
      <c r="J25" s="2" t="s">
        <v>46</v>
      </c>
      <c r="K25" s="2" t="s">
        <v>46</v>
      </c>
      <c r="L25" s="2" t="s">
        <v>46</v>
      </c>
      <c r="M25" s="2" t="s">
        <v>46</v>
      </c>
      <c r="N25" s="2" t="s">
        <v>46</v>
      </c>
      <c r="O25" s="2" t="s">
        <v>46</v>
      </c>
    </row>
    <row r="26" customFormat="false" ht="18.7" hidden="false" customHeight="true" outlineLevel="0" collapsed="false">
      <c r="A26" s="5" t="str">
        <f aca="false">HYPERLINK("https://mncourtfraud.com/file/27-CR-20-15234.pdf","27-CR-20-15234.pdf")</f>
        <v>27-CR-20-15234.pdf</v>
      </c>
      <c r="B26" s="3" t="s">
        <v>300</v>
      </c>
      <c r="C26" s="5" t="str">
        <f aca="false">HYPERLINK("https://mncourtfraud.com/file/27-CR-20-15234.pdf__time-stamp.json","27-CR-20-15234.pdf__time-stamp.json")</f>
        <v>27-CR-20-15234.pdf__time-stamp.json</v>
      </c>
      <c r="D26" s="2" t="s">
        <v>303</v>
      </c>
      <c r="E26" s="2" t="n">
        <v>1000000</v>
      </c>
      <c r="F26" s="2" t="s">
        <v>89</v>
      </c>
      <c r="G26" s="2" t="s">
        <v>90</v>
      </c>
      <c r="H26" s="3" t="s">
        <v>300</v>
      </c>
      <c r="I26" s="2" t="s">
        <v>46</v>
      </c>
      <c r="J26" s="2" t="s">
        <v>46</v>
      </c>
      <c r="K26" s="2" t="s">
        <v>46</v>
      </c>
      <c r="L26" s="2" t="s">
        <v>46</v>
      </c>
      <c r="M26" s="2" t="s">
        <v>46</v>
      </c>
      <c r="N26" s="2" t="s">
        <v>46</v>
      </c>
      <c r="O26" s="2" t="s">
        <v>46</v>
      </c>
    </row>
    <row r="27" customFormat="false" ht="18.7" hidden="false" customHeight="true" outlineLevel="0" collapsed="false">
      <c r="A27" s="5" t="str">
        <f aca="false">HYPERLINK("https://mncourtfraud.com/file/27-CR-20-15386.pdf","27-CR-20-15386.pdf")</f>
        <v>27-CR-20-15386.pdf</v>
      </c>
      <c r="B27" s="3" t="s">
        <v>307</v>
      </c>
      <c r="C27" s="5" t="str">
        <f aca="false">HYPERLINK("https://mncourtfraud.com/file/27-CR-20-15386.pdf__time-stamp.json","27-CR-20-15386.pdf__time-stamp.json")</f>
        <v>27-CR-20-15386.pdf__time-stamp.json</v>
      </c>
      <c r="D27" s="2" t="s">
        <v>310</v>
      </c>
      <c r="E27" s="2" t="n">
        <v>1000000</v>
      </c>
      <c r="F27" s="2" t="s">
        <v>115</v>
      </c>
      <c r="G27" s="2" t="s">
        <v>116</v>
      </c>
      <c r="H27" s="3" t="s">
        <v>307</v>
      </c>
      <c r="I27" s="2" t="s">
        <v>46</v>
      </c>
      <c r="J27" s="2" t="s">
        <v>46</v>
      </c>
      <c r="K27" s="2" t="s">
        <v>46</v>
      </c>
      <c r="L27" s="2" t="s">
        <v>46</v>
      </c>
      <c r="M27" s="2" t="s">
        <v>46</v>
      </c>
      <c r="N27" s="2" t="s">
        <v>46</v>
      </c>
      <c r="O27" s="2" t="s">
        <v>46</v>
      </c>
    </row>
    <row r="28" customFormat="false" ht="18.7" hidden="false" customHeight="true" outlineLevel="0" collapsed="false">
      <c r="A28" s="5" t="str">
        <f aca="false">HYPERLINK("https://mncourtfraud.com/file/27-CR-20-1566.pdf","27-CR-20-1566.pdf")</f>
        <v>27-CR-20-1566.pdf</v>
      </c>
      <c r="B28" s="3" t="s">
        <v>314</v>
      </c>
      <c r="C28" s="5" t="str">
        <f aca="false">HYPERLINK("https://mncourtfraud.com/file/27-CR-20-1566.pdf__time-stamp.json","27-CR-20-1566.pdf__time-stamp.json")</f>
        <v>27-CR-20-1566.pdf__time-stamp.json</v>
      </c>
      <c r="D28" s="2" t="s">
        <v>317</v>
      </c>
      <c r="E28" s="2" t="n">
        <v>1000000</v>
      </c>
      <c r="F28" s="2" t="s">
        <v>270</v>
      </c>
      <c r="G28" s="2" t="s">
        <v>271</v>
      </c>
      <c r="H28" s="3" t="s">
        <v>314</v>
      </c>
      <c r="I28" s="2" t="s">
        <v>46</v>
      </c>
      <c r="J28" s="2" t="s">
        <v>46</v>
      </c>
      <c r="K28" s="2" t="s">
        <v>46</v>
      </c>
      <c r="L28" s="2" t="s">
        <v>46</v>
      </c>
      <c r="M28" s="2" t="s">
        <v>46</v>
      </c>
      <c r="N28" s="2" t="s">
        <v>46</v>
      </c>
      <c r="O28" s="2" t="s">
        <v>46</v>
      </c>
    </row>
    <row r="29" customFormat="false" ht="18.7" hidden="false" customHeight="true" outlineLevel="0" collapsed="false">
      <c r="A29" s="5" t="str">
        <f aca="false">HYPERLINK("https://mncourtfraud.com/file/27-CR-20-16508.pdf","27-CR-20-16508.pdf")</f>
        <v>27-CR-20-16508.pdf</v>
      </c>
      <c r="B29" s="3" t="s">
        <v>321</v>
      </c>
      <c r="C29" s="5" t="str">
        <f aca="false">HYPERLINK("https://mncourtfraud.com/file/27-CR-20-16508.pdf__time-stamp.json","27-CR-20-16508.pdf__time-stamp.json")</f>
        <v>27-CR-20-16508.pdf__time-stamp.json</v>
      </c>
      <c r="D29" s="2" t="s">
        <v>324</v>
      </c>
      <c r="E29" s="2" t="n">
        <v>1000000</v>
      </c>
      <c r="F29" s="2" t="s">
        <v>115</v>
      </c>
      <c r="G29" s="2" t="s">
        <v>116</v>
      </c>
      <c r="H29" s="3" t="s">
        <v>321</v>
      </c>
      <c r="I29" s="2" t="s">
        <v>46</v>
      </c>
      <c r="J29" s="2" t="s">
        <v>46</v>
      </c>
      <c r="K29" s="2" t="s">
        <v>46</v>
      </c>
      <c r="L29" s="2" t="s">
        <v>46</v>
      </c>
      <c r="M29" s="2" t="s">
        <v>46</v>
      </c>
      <c r="N29" s="2" t="s">
        <v>46</v>
      </c>
      <c r="O29" s="2" t="s">
        <v>46</v>
      </c>
    </row>
    <row r="30" customFormat="false" ht="18.7" hidden="false" customHeight="true" outlineLevel="0" collapsed="false">
      <c r="A30" s="5" t="str">
        <f aca="false">HYPERLINK("https://mncourtfraud.com/file/27-CR-20-16637.pdf","27-CR-20-16637.pdf")</f>
        <v>27-CR-20-16637.pdf</v>
      </c>
      <c r="B30" s="3" t="s">
        <v>328</v>
      </c>
      <c r="C30" s="5" t="str">
        <f aca="false">HYPERLINK("https://mncourtfraud.com/file/27-CR-20-16637.pdf__time-stamp.json","27-CR-20-16637.pdf__time-stamp.json")</f>
        <v>27-CR-20-16637.pdf__time-stamp.json</v>
      </c>
      <c r="D30" s="2" t="s">
        <v>331</v>
      </c>
      <c r="E30" s="2" t="n">
        <v>1000000</v>
      </c>
      <c r="F30" s="2" t="s">
        <v>107</v>
      </c>
      <c r="G30" s="2" t="s">
        <v>108</v>
      </c>
      <c r="H30" s="3" t="s">
        <v>328</v>
      </c>
      <c r="I30" s="2" t="s">
        <v>46</v>
      </c>
      <c r="J30" s="2" t="s">
        <v>46</v>
      </c>
      <c r="K30" s="2" t="s">
        <v>46</v>
      </c>
      <c r="L30" s="2" t="s">
        <v>46</v>
      </c>
      <c r="M30" s="2" t="s">
        <v>46</v>
      </c>
      <c r="N30" s="2" t="s">
        <v>46</v>
      </c>
      <c r="O30" s="2" t="s">
        <v>46</v>
      </c>
    </row>
    <row r="31" customFormat="false" ht="18.7" hidden="false" customHeight="true" outlineLevel="0" collapsed="false">
      <c r="A31" s="5" t="str">
        <f aca="false">HYPERLINK("https://mncourtfraud.com/file/27-CR-20-17876.pdf","27-CR-20-17876.pdf")</f>
        <v>27-CR-20-17876.pdf</v>
      </c>
      <c r="B31" s="3" t="s">
        <v>335</v>
      </c>
      <c r="C31" s="5" t="str">
        <f aca="false">HYPERLINK("https://mncourtfraud.com/file/27-CR-20-17876.pdf__time-stamp.json","27-CR-20-17876.pdf__time-stamp.json")</f>
        <v>27-CR-20-17876.pdf__time-stamp.json</v>
      </c>
      <c r="D31" s="2" t="s">
        <v>338</v>
      </c>
      <c r="E31" s="2" t="n">
        <v>1000000</v>
      </c>
      <c r="F31" s="2" t="s">
        <v>207</v>
      </c>
      <c r="G31" s="2" t="s">
        <v>208</v>
      </c>
      <c r="H31" s="3" t="s">
        <v>335</v>
      </c>
      <c r="I31" s="2" t="s">
        <v>46</v>
      </c>
      <c r="J31" s="2" t="s">
        <v>46</v>
      </c>
      <c r="K31" s="2" t="s">
        <v>46</v>
      </c>
      <c r="L31" s="2" t="s">
        <v>46</v>
      </c>
      <c r="M31" s="2" t="s">
        <v>46</v>
      </c>
      <c r="N31" s="2" t="s">
        <v>46</v>
      </c>
      <c r="O31" s="2" t="s">
        <v>46</v>
      </c>
    </row>
    <row r="32" customFormat="false" ht="18.7" hidden="false" customHeight="true" outlineLevel="0" collapsed="false">
      <c r="A32" s="5" t="str">
        <f aca="false">HYPERLINK("https://mncourtfraud.com/file/27-CR-20-18077.pdf","27-CR-20-18077.pdf")</f>
        <v>27-CR-20-18077.pdf</v>
      </c>
      <c r="B32" s="3" t="s">
        <v>342</v>
      </c>
      <c r="C32" s="5" t="str">
        <f aca="false">HYPERLINK("https://mncourtfraud.com/file/27-CR-20-18077.pdf__time-stamp.json","27-CR-20-18077.pdf__time-stamp.json")</f>
        <v>27-CR-20-18077.pdf__time-stamp.json</v>
      </c>
      <c r="D32" s="2" t="s">
        <v>345</v>
      </c>
      <c r="E32" s="2" t="n">
        <v>1000000</v>
      </c>
      <c r="F32" s="2" t="s">
        <v>346</v>
      </c>
      <c r="G32" s="2" t="s">
        <v>347</v>
      </c>
      <c r="H32" s="3" t="s">
        <v>342</v>
      </c>
      <c r="I32" s="2" t="s">
        <v>46</v>
      </c>
      <c r="J32" s="2" t="s">
        <v>46</v>
      </c>
      <c r="K32" s="2" t="s">
        <v>46</v>
      </c>
      <c r="L32" s="2" t="s">
        <v>46</v>
      </c>
      <c r="M32" s="2" t="s">
        <v>46</v>
      </c>
      <c r="N32" s="2" t="s">
        <v>46</v>
      </c>
      <c r="O32" s="2" t="s">
        <v>46</v>
      </c>
    </row>
    <row r="33" customFormat="false" ht="18.7" hidden="false" customHeight="true" outlineLevel="0" collapsed="false">
      <c r="A33" s="5" t="str">
        <f aca="false">HYPERLINK("https://mncourtfraud.com/file/27-CR-20-19180.pdf","27-CR-20-19180.pdf")</f>
        <v>27-CR-20-19180.pdf</v>
      </c>
      <c r="B33" s="3" t="s">
        <v>351</v>
      </c>
      <c r="C33" s="5" t="str">
        <f aca="false">HYPERLINK("https://mncourtfraud.com/file/27-CR-20-19180.pdf__time-stamp.json","27-CR-20-19180.pdf__time-stamp.json")</f>
        <v>27-CR-20-19180.pdf__time-stamp.json</v>
      </c>
      <c r="D33" s="2" t="s">
        <v>354</v>
      </c>
      <c r="E33" s="2" t="n">
        <v>1000000</v>
      </c>
      <c r="F33" s="2" t="s">
        <v>150</v>
      </c>
      <c r="G33" s="2" t="s">
        <v>151</v>
      </c>
      <c r="H33" s="3" t="s">
        <v>351</v>
      </c>
      <c r="I33" s="2" t="s">
        <v>46</v>
      </c>
      <c r="J33" s="2" t="s">
        <v>46</v>
      </c>
      <c r="K33" s="2" t="s">
        <v>46</v>
      </c>
      <c r="L33" s="2" t="s">
        <v>46</v>
      </c>
      <c r="M33" s="2" t="s">
        <v>46</v>
      </c>
      <c r="N33" s="2" t="s">
        <v>46</v>
      </c>
      <c r="O33" s="2" t="s">
        <v>46</v>
      </c>
    </row>
    <row r="34" customFormat="false" ht="18.7" hidden="false" customHeight="true" outlineLevel="0" collapsed="false">
      <c r="A34" s="5" t="str">
        <f aca="false">HYPERLINK("https://mncourtfraud.com/file/27-CR-20-20155.pdf","27-CR-20-20155.pdf")</f>
        <v>27-CR-20-20155.pdf</v>
      </c>
      <c r="B34" s="3" t="s">
        <v>358</v>
      </c>
      <c r="C34" s="5" t="str">
        <f aca="false">HYPERLINK("https://mncourtfraud.com/file/27-CR-20-20155.pdf__time-stamp.json","27-CR-20-20155.pdf__time-stamp.json")</f>
        <v>27-CR-20-20155.pdf__time-stamp.json</v>
      </c>
      <c r="D34" s="2" t="s">
        <v>361</v>
      </c>
      <c r="E34" s="2" t="n">
        <v>1000000</v>
      </c>
      <c r="F34" s="2" t="s">
        <v>89</v>
      </c>
      <c r="G34" s="2" t="s">
        <v>90</v>
      </c>
      <c r="H34" s="3" t="s">
        <v>358</v>
      </c>
      <c r="I34" s="2" t="s">
        <v>46</v>
      </c>
      <c r="J34" s="2" t="s">
        <v>46</v>
      </c>
      <c r="K34" s="2" t="s">
        <v>46</v>
      </c>
      <c r="L34" s="2" t="s">
        <v>46</v>
      </c>
      <c r="M34" s="2" t="s">
        <v>46</v>
      </c>
      <c r="N34" s="2" t="s">
        <v>46</v>
      </c>
      <c r="O34" s="2" t="s">
        <v>46</v>
      </c>
    </row>
    <row r="35" customFormat="false" ht="18.7" hidden="false" customHeight="true" outlineLevel="0" collapsed="false">
      <c r="A35" s="5" t="str">
        <f aca="false">HYPERLINK("https://mncourtfraud.com/file/27-CR-20-20541.pdf","27-CR-20-20541.pdf")</f>
        <v>27-CR-20-20541.pdf</v>
      </c>
      <c r="B35" s="3" t="s">
        <v>365</v>
      </c>
      <c r="C35" s="5" t="str">
        <f aca="false">HYPERLINK("https://mncourtfraud.com/file/27-CR-20-20541.pdf__time-stamp.json","27-CR-20-20541.pdf__time-stamp.json")</f>
        <v>27-CR-20-20541.pdf__time-stamp.json</v>
      </c>
      <c r="D35" s="2" t="s">
        <v>368</v>
      </c>
      <c r="E35" s="2" t="n">
        <v>1000000</v>
      </c>
      <c r="F35" s="2" t="s">
        <v>118</v>
      </c>
      <c r="G35" s="2" t="s">
        <v>119</v>
      </c>
      <c r="H35" s="3" t="s">
        <v>365</v>
      </c>
      <c r="I35" s="2" t="s">
        <v>46</v>
      </c>
      <c r="J35" s="2" t="s">
        <v>46</v>
      </c>
      <c r="K35" s="2" t="s">
        <v>46</v>
      </c>
      <c r="L35" s="2" t="s">
        <v>46</v>
      </c>
      <c r="M35" s="2" t="s">
        <v>46</v>
      </c>
      <c r="N35" s="2" t="s">
        <v>46</v>
      </c>
      <c r="O35" s="2" t="s">
        <v>46</v>
      </c>
    </row>
    <row r="36" customFormat="false" ht="18.7" hidden="false" customHeight="true" outlineLevel="0" collapsed="false">
      <c r="A36" s="5" t="str">
        <f aca="false">HYPERLINK("https://mncourtfraud.com/file/27-CR-20-20866.pdf","27-CR-20-20866.pdf")</f>
        <v>27-CR-20-20866.pdf</v>
      </c>
      <c r="B36" s="3" t="s">
        <v>372</v>
      </c>
      <c r="C36" s="5" t="str">
        <f aca="false">HYPERLINK("https://mncourtfraud.com/file/27-CR-20-20866.pdf__time-stamp.json","27-CR-20-20866.pdf__time-stamp.json")</f>
        <v>27-CR-20-20866.pdf__time-stamp.json</v>
      </c>
      <c r="D36" s="2" t="s">
        <v>379</v>
      </c>
      <c r="E36" s="2" t="n">
        <v>1000000</v>
      </c>
      <c r="F36" s="2" t="s">
        <v>346</v>
      </c>
      <c r="G36" s="2" t="s">
        <v>347</v>
      </c>
      <c r="H36" s="3" t="s">
        <v>372</v>
      </c>
      <c r="I36" s="2" t="s">
        <v>46</v>
      </c>
      <c r="J36" s="2" t="s">
        <v>46</v>
      </c>
      <c r="K36" s="2" t="s">
        <v>46</v>
      </c>
      <c r="L36" s="2" t="s">
        <v>46</v>
      </c>
      <c r="M36" s="2" t="s">
        <v>46</v>
      </c>
      <c r="N36" s="2" t="s">
        <v>46</v>
      </c>
      <c r="O36" s="2" t="s">
        <v>46</v>
      </c>
    </row>
    <row r="37" customFormat="false" ht="18.7" hidden="false" customHeight="true" outlineLevel="0" collapsed="false">
      <c r="A37" s="5" t="str">
        <f aca="false">HYPERLINK("https://mncourtfraud.com/file/27-CR-20-20868.pdf","27-CR-20-20868.pdf")</f>
        <v>27-CR-20-20868.pdf</v>
      </c>
      <c r="B37" s="3" t="s">
        <v>383</v>
      </c>
      <c r="C37" s="5" t="str">
        <f aca="false">HYPERLINK("https://mncourtfraud.com/file/27-CR-20-20868.pdf__time-stamp.json","27-CR-20-20868.pdf__time-stamp.json")</f>
        <v>27-CR-20-20868.pdf__time-stamp.json</v>
      </c>
      <c r="D37" s="2" t="s">
        <v>390</v>
      </c>
      <c r="E37" s="2" t="n">
        <v>1000000</v>
      </c>
      <c r="F37" s="2" t="s">
        <v>391</v>
      </c>
      <c r="G37" s="2" t="s">
        <v>392</v>
      </c>
      <c r="H37" s="3" t="s">
        <v>383</v>
      </c>
      <c r="I37" s="2" t="s">
        <v>46</v>
      </c>
      <c r="J37" s="2" t="s">
        <v>46</v>
      </c>
      <c r="K37" s="2" t="s">
        <v>46</v>
      </c>
      <c r="L37" s="2" t="s">
        <v>46</v>
      </c>
      <c r="M37" s="2" t="s">
        <v>46</v>
      </c>
      <c r="N37" s="2" t="s">
        <v>46</v>
      </c>
      <c r="O37" s="2" t="s">
        <v>46</v>
      </c>
    </row>
    <row r="38" customFormat="false" ht="18.7" hidden="false" customHeight="true" outlineLevel="0" collapsed="false">
      <c r="A38" s="5" t="str">
        <f aca="false">HYPERLINK("https://mncourtfraud.com/file/27-CR-20-22971.pdf","27-CR-20-22971.pdf")</f>
        <v>27-CR-20-22971.pdf</v>
      </c>
      <c r="B38" s="3" t="s">
        <v>396</v>
      </c>
      <c r="C38" s="5" t="str">
        <f aca="false">HYPERLINK("https://mncourtfraud.com/file/27-CR-20-22971.pdf__time-stamp.json","27-CR-20-22971.pdf__time-stamp.json")</f>
        <v>27-CR-20-22971.pdf__time-stamp.json</v>
      </c>
      <c r="D38" s="2" t="s">
        <v>399</v>
      </c>
      <c r="E38" s="2" t="n">
        <v>1000000</v>
      </c>
      <c r="F38" s="2" t="s">
        <v>400</v>
      </c>
      <c r="G38" s="2" t="s">
        <v>401</v>
      </c>
      <c r="H38" s="3" t="s">
        <v>396</v>
      </c>
      <c r="I38" s="2" t="s">
        <v>46</v>
      </c>
      <c r="J38" s="2" t="s">
        <v>46</v>
      </c>
      <c r="K38" s="2" t="s">
        <v>46</v>
      </c>
      <c r="L38" s="2" t="s">
        <v>46</v>
      </c>
      <c r="M38" s="2" t="s">
        <v>46</v>
      </c>
      <c r="N38" s="2" t="s">
        <v>46</v>
      </c>
      <c r="O38" s="2" t="s">
        <v>46</v>
      </c>
    </row>
    <row r="39" customFormat="false" ht="18.7" hidden="false" customHeight="true" outlineLevel="0" collapsed="false">
      <c r="A39" s="5" t="str">
        <f aca="false">HYPERLINK("https://mncourtfraud.com/file/27-CR-20-26061.pdf","27-CR-20-26061.pdf")</f>
        <v>27-CR-20-26061.pdf</v>
      </c>
      <c r="B39" s="3" t="s">
        <v>405</v>
      </c>
      <c r="C39" s="5" t="str">
        <f aca="false">HYPERLINK("https://mncourtfraud.com/file/27-CR-20-26061.pdf__time-stamp.json","27-CR-20-26061.pdf__time-stamp.json")</f>
        <v>27-CR-20-26061.pdf__time-stamp.json</v>
      </c>
      <c r="D39" s="2" t="s">
        <v>408</v>
      </c>
      <c r="E39" s="2" t="n">
        <v>1000000</v>
      </c>
      <c r="F39" s="2" t="s">
        <v>118</v>
      </c>
      <c r="G39" s="2" t="s">
        <v>119</v>
      </c>
      <c r="H39" s="3" t="s">
        <v>405</v>
      </c>
      <c r="I39" s="2" t="s">
        <v>46</v>
      </c>
      <c r="J39" s="2" t="s">
        <v>46</v>
      </c>
      <c r="K39" s="2" t="s">
        <v>46</v>
      </c>
      <c r="L39" s="2" t="s">
        <v>46</v>
      </c>
      <c r="M39" s="2" t="s">
        <v>46</v>
      </c>
      <c r="N39" s="2" t="s">
        <v>46</v>
      </c>
      <c r="O39" s="2" t="s">
        <v>46</v>
      </c>
    </row>
    <row r="40" customFormat="false" ht="18.7" hidden="false" customHeight="true" outlineLevel="0" collapsed="false">
      <c r="A40" s="5" t="str">
        <f aca="false">HYPERLINK("https://mncourtfraud.com/file/27-CR-20-27259.pdf","27-CR-20-27259.pdf")</f>
        <v>27-CR-20-27259.pdf</v>
      </c>
      <c r="B40" s="3" t="s">
        <v>412</v>
      </c>
      <c r="C40" s="5" t="str">
        <f aca="false">HYPERLINK("https://mncourtfraud.com/file/27-CR-20-27259.pdf__time-stamp.json","27-CR-20-27259.pdf__time-stamp.json")</f>
        <v>27-CR-20-27259.pdf__time-stamp.json</v>
      </c>
      <c r="D40" s="2" t="s">
        <v>415</v>
      </c>
      <c r="E40" s="2" t="n">
        <v>1000000</v>
      </c>
      <c r="F40" s="2" t="s">
        <v>92</v>
      </c>
      <c r="G40" s="2" t="s">
        <v>93</v>
      </c>
      <c r="H40" s="3" t="s">
        <v>412</v>
      </c>
      <c r="I40" s="2" t="s">
        <v>46</v>
      </c>
      <c r="J40" s="2" t="s">
        <v>46</v>
      </c>
      <c r="K40" s="2" t="s">
        <v>46</v>
      </c>
      <c r="L40" s="2" t="s">
        <v>46</v>
      </c>
      <c r="M40" s="2" t="s">
        <v>46</v>
      </c>
      <c r="N40" s="2" t="s">
        <v>46</v>
      </c>
      <c r="O40" s="2" t="s">
        <v>46</v>
      </c>
    </row>
    <row r="41" customFormat="false" ht="18.7" hidden="false" customHeight="true" outlineLevel="0" collapsed="false">
      <c r="A41" s="5" t="str">
        <f aca="false">HYPERLINK("https://mncourtfraud.com/file/27-CR-20-3417.pdf","27-CR-20-3417.pdf")</f>
        <v>27-CR-20-3417.pdf</v>
      </c>
      <c r="B41" s="3" t="s">
        <v>419</v>
      </c>
      <c r="C41" s="5" t="str">
        <f aca="false">HYPERLINK("https://mncourtfraud.com/file/27-CR-20-3417.pdf__time-stamp.json","27-CR-20-3417.pdf__time-stamp.json")</f>
        <v>27-CR-20-3417.pdf__time-stamp.json</v>
      </c>
      <c r="D41" s="2" t="s">
        <v>422</v>
      </c>
      <c r="E41" s="2" t="n">
        <v>1000000</v>
      </c>
      <c r="F41" s="2" t="s">
        <v>150</v>
      </c>
      <c r="G41" s="2" t="s">
        <v>151</v>
      </c>
      <c r="H41" s="3" t="s">
        <v>419</v>
      </c>
      <c r="I41" s="2" t="s">
        <v>46</v>
      </c>
      <c r="J41" s="2" t="s">
        <v>46</v>
      </c>
      <c r="K41" s="2" t="s">
        <v>46</v>
      </c>
      <c r="L41" s="2" t="s">
        <v>46</v>
      </c>
      <c r="M41" s="2" t="s">
        <v>46</v>
      </c>
      <c r="N41" s="2" t="s">
        <v>46</v>
      </c>
      <c r="O41" s="2" t="s">
        <v>46</v>
      </c>
    </row>
    <row r="42" customFormat="false" ht="18.7" hidden="false" customHeight="true" outlineLevel="0" collapsed="false">
      <c r="A42" s="5" t="str">
        <f aca="false">HYPERLINK("https://mncourtfraud.com/file/27-CR-20-5515.pdf","27-CR-20-5515.pdf")</f>
        <v>27-CR-20-5515.pdf</v>
      </c>
      <c r="B42" s="3" t="s">
        <v>426</v>
      </c>
      <c r="C42" s="5" t="str">
        <f aca="false">HYPERLINK("https://mncourtfraud.com/file/27-CR-20-5515.pdf__time-stamp.json","27-CR-20-5515.pdf__time-stamp.json")</f>
        <v>27-CR-20-5515.pdf__time-stamp.json</v>
      </c>
      <c r="D42" s="2" t="s">
        <v>429</v>
      </c>
      <c r="E42" s="2" t="n">
        <v>1000000</v>
      </c>
      <c r="F42" s="2" t="s">
        <v>400</v>
      </c>
      <c r="G42" s="2" t="s">
        <v>401</v>
      </c>
      <c r="H42" s="3" t="s">
        <v>426</v>
      </c>
      <c r="I42" s="2" t="s">
        <v>46</v>
      </c>
      <c r="J42" s="2" t="s">
        <v>46</v>
      </c>
      <c r="K42" s="2" t="s">
        <v>46</v>
      </c>
      <c r="L42" s="2" t="s">
        <v>46</v>
      </c>
      <c r="M42" s="2" t="s">
        <v>46</v>
      </c>
      <c r="N42" s="2" t="s">
        <v>46</v>
      </c>
      <c r="O42" s="2" t="s">
        <v>46</v>
      </c>
    </row>
    <row r="43" customFormat="false" ht="18.7" hidden="false" customHeight="true" outlineLevel="0" collapsed="false">
      <c r="A43" s="5" t="str">
        <f aca="false">HYPERLINK("https://mncourtfraud.com/file/27-CR-20-8039.pdf","27-CR-20-8039.pdf")</f>
        <v>27-CR-20-8039.pdf</v>
      </c>
      <c r="B43" s="3" t="s">
        <v>433</v>
      </c>
      <c r="C43" s="5" t="str">
        <f aca="false">HYPERLINK("https://mncourtfraud.com/file/27-CR-20-8039.pdf__time-stamp.json","27-CR-20-8039.pdf__time-stamp.json")</f>
        <v>27-CR-20-8039.pdf__time-stamp.json</v>
      </c>
      <c r="D43" s="2" t="s">
        <v>436</v>
      </c>
      <c r="E43" s="2" t="n">
        <v>1000000</v>
      </c>
      <c r="F43" s="2" t="s">
        <v>74</v>
      </c>
      <c r="G43" s="2" t="s">
        <v>75</v>
      </c>
      <c r="H43" s="3" t="s">
        <v>433</v>
      </c>
      <c r="I43" s="2" t="s">
        <v>46</v>
      </c>
      <c r="J43" s="2" t="s">
        <v>46</v>
      </c>
      <c r="K43" s="2" t="s">
        <v>46</v>
      </c>
      <c r="L43" s="2" t="s">
        <v>46</v>
      </c>
      <c r="M43" s="2" t="s">
        <v>46</v>
      </c>
      <c r="N43" s="2" t="s">
        <v>46</v>
      </c>
      <c r="O43" s="2" t="s">
        <v>46</v>
      </c>
    </row>
    <row r="44" customFormat="false" ht="18.7" hidden="false" customHeight="true" outlineLevel="0" collapsed="false">
      <c r="A44" s="5" t="str">
        <f aca="false">HYPERLINK("https://mncourtfraud.com/file/27-CR-20-8402.pdf","27-CR-20-8402.pdf")</f>
        <v>27-CR-20-8402.pdf</v>
      </c>
      <c r="B44" s="3" t="s">
        <v>440</v>
      </c>
      <c r="C44" s="5" t="str">
        <f aca="false">HYPERLINK("https://mncourtfraud.com/file/27-CR-20-8402.pdf__time-stamp.json","27-CR-20-8402.pdf__time-stamp.json")</f>
        <v>27-CR-20-8402.pdf__time-stamp.json</v>
      </c>
      <c r="D44" s="2" t="s">
        <v>443</v>
      </c>
      <c r="E44" s="2" t="n">
        <v>1000000</v>
      </c>
      <c r="F44" s="2" t="s">
        <v>207</v>
      </c>
      <c r="G44" s="2" t="s">
        <v>208</v>
      </c>
      <c r="H44" s="3" t="s">
        <v>440</v>
      </c>
      <c r="I44" s="2" t="s">
        <v>46</v>
      </c>
      <c r="J44" s="2" t="s">
        <v>46</v>
      </c>
      <c r="K44" s="2" t="s">
        <v>46</v>
      </c>
      <c r="L44" s="2" t="s">
        <v>46</v>
      </c>
      <c r="M44" s="2" t="s">
        <v>46</v>
      </c>
      <c r="N44" s="2" t="s">
        <v>46</v>
      </c>
      <c r="O44" s="2" t="s">
        <v>46</v>
      </c>
    </row>
    <row r="45" customFormat="false" ht="18.7" hidden="false" customHeight="true" outlineLevel="0" collapsed="false">
      <c r="A45" s="5" t="str">
        <f aca="false">HYPERLINK("https://mncourtfraud.com/file/27-CR-20-9874.pdf","27-CR-20-9874.pdf")</f>
        <v>27-CR-20-9874.pdf</v>
      </c>
      <c r="B45" s="3" t="s">
        <v>447</v>
      </c>
      <c r="C45" s="5" t="str">
        <f aca="false">HYPERLINK("https://mncourtfraud.com/file/27-CR-20-9874.pdf__time-stamp.json","27-CR-20-9874.pdf__time-stamp.json")</f>
        <v>27-CR-20-9874.pdf__time-stamp.json</v>
      </c>
      <c r="D45" s="2" t="s">
        <v>450</v>
      </c>
      <c r="E45" s="2" t="n">
        <v>1000000</v>
      </c>
      <c r="F45" s="2" t="s">
        <v>173</v>
      </c>
      <c r="G45" s="2" t="s">
        <v>174</v>
      </c>
      <c r="H45" s="3" t="s">
        <v>447</v>
      </c>
      <c r="I45" s="2" t="s">
        <v>46</v>
      </c>
      <c r="J45" s="2" t="s">
        <v>46</v>
      </c>
      <c r="K45" s="2" t="s">
        <v>46</v>
      </c>
      <c r="L45" s="2" t="s">
        <v>46</v>
      </c>
      <c r="M45" s="2" t="s">
        <v>46</v>
      </c>
      <c r="N45" s="2" t="s">
        <v>46</v>
      </c>
      <c r="O45" s="2" t="s">
        <v>46</v>
      </c>
    </row>
    <row r="46" customFormat="false" ht="18.7" hidden="false" customHeight="true" outlineLevel="0" collapsed="false">
      <c r="A46" s="5" t="str">
        <f aca="false">HYPERLINK("https://mncourtfraud.com/file/27-CR-21-10040.pdf","27-CR-21-10040.pdf")</f>
        <v>27-CR-21-10040.pdf</v>
      </c>
      <c r="B46" s="3" t="s">
        <v>454</v>
      </c>
      <c r="C46" s="5" t="str">
        <f aca="false">HYPERLINK("https://mncourtfraud.com/file/27-CR-21-10040.pdf__time-stamp.json","27-CR-21-10040.pdf__time-stamp.json")</f>
        <v>27-CR-21-10040.pdf__time-stamp.json</v>
      </c>
      <c r="D46" s="2" t="s">
        <v>457</v>
      </c>
      <c r="E46" s="2" t="n">
        <v>1000000</v>
      </c>
      <c r="F46" s="2" t="s">
        <v>115</v>
      </c>
      <c r="G46" s="2" t="s">
        <v>116</v>
      </c>
      <c r="H46" s="3" t="s">
        <v>454</v>
      </c>
      <c r="I46" s="2" t="s">
        <v>46</v>
      </c>
      <c r="J46" s="2" t="s">
        <v>46</v>
      </c>
      <c r="K46" s="2" t="s">
        <v>46</v>
      </c>
      <c r="L46" s="2" t="s">
        <v>46</v>
      </c>
      <c r="M46" s="2" t="s">
        <v>46</v>
      </c>
      <c r="N46" s="2" t="s">
        <v>46</v>
      </c>
      <c r="O46" s="2" t="s">
        <v>46</v>
      </c>
    </row>
    <row r="47" customFormat="false" ht="18.7" hidden="false" customHeight="true" outlineLevel="0" collapsed="false">
      <c r="A47" s="5" t="str">
        <f aca="false">HYPERLINK("https://mncourtfraud.com/file/27-CR-21-10042.pdf","27-CR-21-10042.pdf")</f>
        <v>27-CR-21-10042.pdf</v>
      </c>
      <c r="B47" s="3" t="s">
        <v>461</v>
      </c>
      <c r="C47" s="5" t="str">
        <f aca="false">HYPERLINK("https://mncourtfraud.com/file/27-CR-21-10042.pdf__time-stamp.json","27-CR-21-10042.pdf__time-stamp.json")</f>
        <v>27-CR-21-10042.pdf__time-stamp.json</v>
      </c>
      <c r="D47" s="2" t="s">
        <v>464</v>
      </c>
      <c r="E47" s="2" t="n">
        <v>1000000</v>
      </c>
      <c r="F47" s="2" t="s">
        <v>173</v>
      </c>
      <c r="G47" s="2" t="s">
        <v>174</v>
      </c>
      <c r="H47" s="3" t="s">
        <v>461</v>
      </c>
      <c r="I47" s="2" t="s">
        <v>46</v>
      </c>
      <c r="J47" s="2" t="s">
        <v>46</v>
      </c>
      <c r="K47" s="2" t="s">
        <v>46</v>
      </c>
      <c r="L47" s="2" t="s">
        <v>46</v>
      </c>
      <c r="M47" s="2" t="s">
        <v>46</v>
      </c>
      <c r="N47" s="2" t="s">
        <v>46</v>
      </c>
      <c r="O47" s="2" t="s">
        <v>46</v>
      </c>
    </row>
    <row r="48" customFormat="false" ht="18.7" hidden="false" customHeight="true" outlineLevel="0" collapsed="false">
      <c r="A48" s="5" t="str">
        <f aca="false">HYPERLINK("https://mncourtfraud.com/file/27-CR-21-10471.pdf","27-CR-21-10471.pdf")</f>
        <v>27-CR-21-10471.pdf</v>
      </c>
      <c r="B48" s="3" t="s">
        <v>468</v>
      </c>
      <c r="C48" s="5" t="str">
        <f aca="false">HYPERLINK("https://mncourtfraud.com/file/27-CR-21-10471.pdf__time-stamp.json","27-CR-21-10471.pdf__time-stamp.json")</f>
        <v>27-CR-21-10471.pdf__time-stamp.json</v>
      </c>
      <c r="D48" s="2" t="s">
        <v>471</v>
      </c>
      <c r="E48" s="2" t="n">
        <v>1000000</v>
      </c>
      <c r="F48" s="2" t="s">
        <v>107</v>
      </c>
      <c r="G48" s="2" t="s">
        <v>108</v>
      </c>
      <c r="H48" s="3" t="s">
        <v>468</v>
      </c>
      <c r="I48" s="2" t="s">
        <v>46</v>
      </c>
      <c r="J48" s="2" t="s">
        <v>46</v>
      </c>
      <c r="K48" s="2" t="s">
        <v>46</v>
      </c>
      <c r="L48" s="2" t="s">
        <v>46</v>
      </c>
      <c r="M48" s="2" t="s">
        <v>46</v>
      </c>
      <c r="N48" s="2" t="s">
        <v>46</v>
      </c>
      <c r="O48" s="2" t="s">
        <v>46</v>
      </c>
    </row>
    <row r="49" customFormat="false" ht="18.7" hidden="false" customHeight="true" outlineLevel="0" collapsed="false">
      <c r="A49" s="5" t="str">
        <f aca="false">HYPERLINK("https://mncourtfraud.com/file/27-CR-21-12955.pdf","27-CR-21-12955.pdf")</f>
        <v>27-CR-21-12955.pdf</v>
      </c>
      <c r="B49" s="3" t="s">
        <v>477</v>
      </c>
      <c r="C49" s="5" t="str">
        <f aca="false">HYPERLINK("https://mncourtfraud.com/file/27-CR-21-12955.pdf__time-stamp.json","27-CR-21-12955.pdf__time-stamp.json")</f>
        <v>27-CR-21-12955.pdf__time-stamp.json</v>
      </c>
      <c r="D49" s="2" t="s">
        <v>480</v>
      </c>
      <c r="E49" s="2" t="n">
        <v>1000000</v>
      </c>
      <c r="F49" s="2" t="s">
        <v>92</v>
      </c>
      <c r="G49" s="2" t="s">
        <v>93</v>
      </c>
      <c r="H49" s="3" t="s">
        <v>477</v>
      </c>
      <c r="I49" s="2" t="s">
        <v>46</v>
      </c>
      <c r="J49" s="2" t="s">
        <v>46</v>
      </c>
      <c r="K49" s="2" t="s">
        <v>46</v>
      </c>
      <c r="L49" s="2" t="s">
        <v>46</v>
      </c>
      <c r="M49" s="2" t="s">
        <v>46</v>
      </c>
      <c r="N49" s="2" t="s">
        <v>46</v>
      </c>
      <c r="O49" s="2" t="s">
        <v>46</v>
      </c>
    </row>
    <row r="50" customFormat="false" ht="18.7" hidden="false" customHeight="true" outlineLevel="0" collapsed="false">
      <c r="A50" s="5" t="str">
        <f aca="false">HYPERLINK("https://mncourtfraud.com/file/27-CR-21-13766.pdf","27-CR-21-13766.pdf")</f>
        <v>27-CR-21-13766.pdf</v>
      </c>
      <c r="B50" s="3" t="s">
        <v>484</v>
      </c>
      <c r="C50" s="5" t="str">
        <f aca="false">HYPERLINK("https://mncourtfraud.com/file/27-CR-21-13766.pdf__time-stamp.json","27-CR-21-13766.pdf__time-stamp.json")</f>
        <v>27-CR-21-13766.pdf__time-stamp.json</v>
      </c>
      <c r="D50" s="2" t="s">
        <v>487</v>
      </c>
      <c r="E50" s="2" t="n">
        <v>1000000</v>
      </c>
      <c r="F50" s="2" t="s">
        <v>92</v>
      </c>
      <c r="G50" s="2" t="s">
        <v>93</v>
      </c>
      <c r="H50" s="3" t="s">
        <v>484</v>
      </c>
      <c r="I50" s="2" t="s">
        <v>46</v>
      </c>
      <c r="J50" s="2" t="s">
        <v>46</v>
      </c>
      <c r="K50" s="2" t="s">
        <v>46</v>
      </c>
      <c r="L50" s="2" t="s">
        <v>46</v>
      </c>
      <c r="M50" s="2" t="s">
        <v>46</v>
      </c>
      <c r="N50" s="2" t="s">
        <v>46</v>
      </c>
      <c r="O50" s="2" t="s">
        <v>46</v>
      </c>
    </row>
    <row r="51" customFormat="false" ht="18.7" hidden="false" customHeight="true" outlineLevel="0" collapsed="false">
      <c r="A51" s="5" t="str">
        <f aca="false">HYPERLINK("https://mncourtfraud.com/file/27-CR-21-15394.pdf","27-CR-21-15394.pdf")</f>
        <v>27-CR-21-15394.pdf</v>
      </c>
      <c r="B51" s="3" t="s">
        <v>491</v>
      </c>
      <c r="C51" s="5" t="str">
        <f aca="false">HYPERLINK("https://mncourtfraud.com/file/27-CR-21-15394.pdf__time-stamp.json","27-CR-21-15394.pdf__time-stamp.json")</f>
        <v>27-CR-21-15394.pdf__time-stamp.json</v>
      </c>
      <c r="D51" s="2" t="s">
        <v>494</v>
      </c>
      <c r="E51" s="2" t="n">
        <v>1000000</v>
      </c>
      <c r="F51" s="2" t="s">
        <v>150</v>
      </c>
      <c r="G51" s="2" t="s">
        <v>151</v>
      </c>
      <c r="H51" s="3" t="s">
        <v>491</v>
      </c>
      <c r="I51" s="2" t="s">
        <v>46</v>
      </c>
      <c r="J51" s="2" t="s">
        <v>46</v>
      </c>
      <c r="K51" s="2" t="s">
        <v>46</v>
      </c>
      <c r="L51" s="2" t="s">
        <v>46</v>
      </c>
      <c r="M51" s="2" t="s">
        <v>46</v>
      </c>
      <c r="N51" s="2" t="s">
        <v>46</v>
      </c>
      <c r="O51" s="2" t="s">
        <v>46</v>
      </c>
    </row>
    <row r="52" customFormat="false" ht="18.7" hidden="false" customHeight="true" outlineLevel="0" collapsed="false">
      <c r="A52" s="5" t="str">
        <f aca="false">HYPERLINK("https://mncourtfraud.com/file/27-CR-21-15403.pdf","27-CR-21-15403.pdf")</f>
        <v>27-CR-21-15403.pdf</v>
      </c>
      <c r="B52" s="3" t="s">
        <v>498</v>
      </c>
      <c r="C52" s="5" t="str">
        <f aca="false">HYPERLINK("https://mncourtfraud.com/file/27-CR-21-15403.pdf__time-stamp.json","27-CR-21-15403.pdf__time-stamp.json")</f>
        <v>27-CR-21-15403.pdf__time-stamp.json</v>
      </c>
      <c r="D52" s="2" t="s">
        <v>501</v>
      </c>
      <c r="E52" s="2" t="n">
        <v>1000000</v>
      </c>
      <c r="F52" s="2" t="s">
        <v>92</v>
      </c>
      <c r="G52" s="2" t="s">
        <v>93</v>
      </c>
      <c r="H52" s="3" t="s">
        <v>498</v>
      </c>
      <c r="I52" s="2" t="s">
        <v>46</v>
      </c>
      <c r="J52" s="2" t="s">
        <v>46</v>
      </c>
      <c r="K52" s="2" t="s">
        <v>46</v>
      </c>
      <c r="L52" s="2" t="s">
        <v>46</v>
      </c>
      <c r="M52" s="2" t="s">
        <v>46</v>
      </c>
      <c r="N52" s="2" t="s">
        <v>46</v>
      </c>
      <c r="O52" s="2" t="s">
        <v>46</v>
      </c>
    </row>
    <row r="53" customFormat="false" ht="18.7" hidden="false" customHeight="true" outlineLevel="0" collapsed="false">
      <c r="A53" s="5" t="str">
        <f aca="false">HYPERLINK("https://mncourtfraud.com/file/27-CR-21-15666.pdf","27-CR-21-15666.pdf")</f>
        <v>27-CR-21-15666.pdf</v>
      </c>
      <c r="B53" s="3" t="s">
        <v>505</v>
      </c>
      <c r="C53" s="5" t="str">
        <f aca="false">HYPERLINK("https://mncourtfraud.com/file/27-CR-21-15666.pdf__time-stamp.json","27-CR-21-15666.pdf__time-stamp.json")</f>
        <v>27-CR-21-15666.pdf__time-stamp.json</v>
      </c>
      <c r="D53" s="2" t="s">
        <v>508</v>
      </c>
      <c r="E53" s="2" t="n">
        <v>1000000</v>
      </c>
      <c r="F53" s="2" t="s">
        <v>192</v>
      </c>
      <c r="G53" s="2" t="s">
        <v>193</v>
      </c>
      <c r="H53" s="3" t="s">
        <v>505</v>
      </c>
      <c r="I53" s="2" t="s">
        <v>46</v>
      </c>
      <c r="J53" s="2" t="s">
        <v>46</v>
      </c>
      <c r="K53" s="2" t="s">
        <v>46</v>
      </c>
      <c r="L53" s="2" t="s">
        <v>46</v>
      </c>
      <c r="M53" s="2" t="s">
        <v>46</v>
      </c>
      <c r="N53" s="2" t="s">
        <v>46</v>
      </c>
      <c r="O53" s="2" t="s">
        <v>46</v>
      </c>
    </row>
    <row r="54" customFormat="false" ht="18.7" hidden="false" customHeight="true" outlineLevel="0" collapsed="false">
      <c r="A54" s="5" t="str">
        <f aca="false">HYPERLINK("https://mncourtfraud.com/file/27-CR-21-15981.pdf","27-CR-21-15981.pdf")</f>
        <v>27-CR-21-15981.pdf</v>
      </c>
      <c r="B54" s="3" t="s">
        <v>512</v>
      </c>
      <c r="C54" s="5" t="str">
        <f aca="false">HYPERLINK("https://mncourtfraud.com/file/27-CR-21-15981.pdf__time-stamp.json","27-CR-21-15981.pdf__time-stamp.json")</f>
        <v>27-CR-21-15981.pdf__time-stamp.json</v>
      </c>
      <c r="D54" s="2" t="s">
        <v>515</v>
      </c>
      <c r="E54" s="2" t="n">
        <v>1000000</v>
      </c>
      <c r="F54" s="2" t="s">
        <v>473</v>
      </c>
      <c r="G54" s="2" t="s">
        <v>474</v>
      </c>
      <c r="H54" s="3" t="s">
        <v>512</v>
      </c>
      <c r="I54" s="2" t="s">
        <v>46</v>
      </c>
      <c r="J54" s="2" t="s">
        <v>46</v>
      </c>
      <c r="K54" s="2" t="s">
        <v>46</v>
      </c>
      <c r="L54" s="2" t="s">
        <v>46</v>
      </c>
      <c r="M54" s="2" t="s">
        <v>46</v>
      </c>
      <c r="N54" s="2" t="s">
        <v>46</v>
      </c>
      <c r="O54" s="2" t="s">
        <v>46</v>
      </c>
    </row>
    <row r="55" customFormat="false" ht="18.7" hidden="false" customHeight="true" outlineLevel="0" collapsed="false">
      <c r="A55" s="5" t="str">
        <f aca="false">HYPERLINK("https://mncourtfraud.com/file/27-CR-21-15984.pdf","27-CR-21-15984.pdf")</f>
        <v>27-CR-21-15984.pdf</v>
      </c>
      <c r="B55" s="3" t="s">
        <v>521</v>
      </c>
      <c r="C55" s="5" t="str">
        <f aca="false">HYPERLINK("https://mncourtfraud.com/file/27-CR-21-15984.pdf__time-stamp.json","27-CR-21-15984.pdf__time-stamp.json")</f>
        <v>27-CR-21-15984.pdf__time-stamp.json</v>
      </c>
      <c r="D55" s="2" t="s">
        <v>524</v>
      </c>
      <c r="E55" s="2" t="n">
        <v>1000000</v>
      </c>
      <c r="F55" s="2" t="s">
        <v>473</v>
      </c>
      <c r="G55" s="2" t="s">
        <v>474</v>
      </c>
      <c r="H55" s="3" t="s">
        <v>521</v>
      </c>
      <c r="I55" s="2" t="s">
        <v>46</v>
      </c>
      <c r="J55" s="2" t="s">
        <v>46</v>
      </c>
      <c r="K55" s="2" t="s">
        <v>46</v>
      </c>
      <c r="L55" s="2" t="s">
        <v>46</v>
      </c>
      <c r="M55" s="2" t="s">
        <v>46</v>
      </c>
      <c r="N55" s="2" t="s">
        <v>46</v>
      </c>
      <c r="O55" s="2" t="s">
        <v>46</v>
      </c>
    </row>
    <row r="56" customFormat="false" ht="18.7" hidden="false" customHeight="true" outlineLevel="0" collapsed="false">
      <c r="A56" s="5" t="str">
        <f aca="false">HYPERLINK("https://mncourtfraud.com/file/27-CR-21-1720.pdf","27-CR-21-1720.pdf")</f>
        <v>27-CR-21-1720.pdf</v>
      </c>
      <c r="B56" s="3" t="s">
        <v>528</v>
      </c>
      <c r="C56" s="5" t="str">
        <f aca="false">HYPERLINK("https://mncourtfraud.com/file/27-CR-21-1720.pdf__time-stamp.json","27-CR-21-1720.pdf__time-stamp.json")</f>
        <v>27-CR-21-1720.pdf__time-stamp.json</v>
      </c>
      <c r="D56" s="2" t="s">
        <v>531</v>
      </c>
      <c r="E56" s="2" t="n">
        <v>1000000</v>
      </c>
      <c r="F56" s="2" t="s">
        <v>115</v>
      </c>
      <c r="G56" s="2" t="s">
        <v>116</v>
      </c>
      <c r="H56" s="3" t="s">
        <v>528</v>
      </c>
      <c r="I56" s="2" t="s">
        <v>46</v>
      </c>
      <c r="J56" s="2" t="s">
        <v>46</v>
      </c>
      <c r="K56" s="2" t="s">
        <v>46</v>
      </c>
      <c r="L56" s="2" t="s">
        <v>46</v>
      </c>
      <c r="M56" s="2" t="s">
        <v>46</v>
      </c>
      <c r="N56" s="2" t="s">
        <v>46</v>
      </c>
      <c r="O56" s="2" t="s">
        <v>46</v>
      </c>
    </row>
    <row r="57" customFormat="false" ht="18.7" hidden="false" customHeight="true" outlineLevel="0" collapsed="false">
      <c r="A57" s="5" t="str">
        <f aca="false">HYPERLINK("https://mncourtfraud.com/file/27-CR-21-17393.pdf","27-CR-21-17393.pdf")</f>
        <v>27-CR-21-17393.pdf</v>
      </c>
      <c r="B57" s="3" t="s">
        <v>535</v>
      </c>
      <c r="C57" s="5" t="str">
        <f aca="false">HYPERLINK("https://mncourtfraud.com/file/27-CR-21-17393.pdf__time-stamp.json","27-CR-21-17393.pdf__time-stamp.json")</f>
        <v>27-CR-21-17393.pdf__time-stamp.json</v>
      </c>
      <c r="D57" s="2" t="s">
        <v>538</v>
      </c>
      <c r="E57" s="2" t="n">
        <v>1000000</v>
      </c>
      <c r="F57" s="2" t="s">
        <v>58</v>
      </c>
      <c r="G57" s="2" t="s">
        <v>59</v>
      </c>
      <c r="H57" s="3" t="s">
        <v>535</v>
      </c>
      <c r="I57" s="2" t="s">
        <v>46</v>
      </c>
      <c r="J57" s="2" t="s">
        <v>46</v>
      </c>
      <c r="K57" s="2" t="s">
        <v>46</v>
      </c>
      <c r="L57" s="2" t="s">
        <v>46</v>
      </c>
      <c r="M57" s="2" t="s">
        <v>46</v>
      </c>
      <c r="N57" s="2" t="s">
        <v>46</v>
      </c>
      <c r="O57" s="2" t="s">
        <v>46</v>
      </c>
    </row>
    <row r="58" customFormat="false" ht="18.7" hidden="false" customHeight="true" outlineLevel="0" collapsed="false">
      <c r="A58" s="5" t="str">
        <f aca="false">HYPERLINK("https://mncourtfraud.com/file/27-CR-21-18143.pdf","27-CR-21-18143.pdf")</f>
        <v>27-CR-21-18143.pdf</v>
      </c>
      <c r="B58" s="3" t="s">
        <v>542</v>
      </c>
      <c r="C58" s="5" t="str">
        <f aca="false">HYPERLINK("https://mncourtfraud.com/file/27-CR-21-18143.pdf__time-stamp.json","27-CR-21-18143.pdf__time-stamp.json")</f>
        <v>27-CR-21-18143.pdf__time-stamp.json</v>
      </c>
      <c r="D58" s="2" t="s">
        <v>545</v>
      </c>
      <c r="E58" s="2" t="n">
        <v>1000000</v>
      </c>
      <c r="F58" s="2" t="s">
        <v>182</v>
      </c>
      <c r="G58" s="2" t="s">
        <v>183</v>
      </c>
      <c r="H58" s="3" t="s">
        <v>542</v>
      </c>
      <c r="I58" s="2" t="s">
        <v>46</v>
      </c>
      <c r="J58" s="2" t="s">
        <v>46</v>
      </c>
      <c r="K58" s="2" t="s">
        <v>46</v>
      </c>
      <c r="L58" s="2" t="s">
        <v>46</v>
      </c>
      <c r="M58" s="2" t="s">
        <v>46</v>
      </c>
      <c r="N58" s="2" t="s">
        <v>46</v>
      </c>
      <c r="O58" s="2" t="s">
        <v>46</v>
      </c>
    </row>
    <row r="59" customFormat="false" ht="18.7" hidden="false" customHeight="true" outlineLevel="0" collapsed="false">
      <c r="A59" s="5" t="str">
        <f aca="false">HYPERLINK("https://mncourtfraud.com/file/27-CR-21-18253.pdf","27-CR-21-18253.pdf")</f>
        <v>27-CR-21-18253.pdf</v>
      </c>
      <c r="B59" s="3" t="s">
        <v>549</v>
      </c>
      <c r="C59" s="5" t="str">
        <f aca="false">HYPERLINK("https://mncourtfraud.com/file/27-CR-21-18253.pdf__time-stamp.json","27-CR-21-18253.pdf__time-stamp.json")</f>
        <v>27-CR-21-18253.pdf__time-stamp.json</v>
      </c>
      <c r="D59" s="2" t="s">
        <v>552</v>
      </c>
      <c r="E59" s="2" t="n">
        <v>1000000</v>
      </c>
      <c r="F59" s="2" t="s">
        <v>231</v>
      </c>
      <c r="G59" s="2" t="s">
        <v>232</v>
      </c>
      <c r="H59" s="3" t="s">
        <v>549</v>
      </c>
      <c r="I59" s="2" t="s">
        <v>46</v>
      </c>
      <c r="J59" s="2" t="s">
        <v>46</v>
      </c>
      <c r="K59" s="2" t="s">
        <v>46</v>
      </c>
      <c r="L59" s="2" t="s">
        <v>46</v>
      </c>
      <c r="M59" s="2" t="s">
        <v>46</v>
      </c>
      <c r="N59" s="2" t="s">
        <v>46</v>
      </c>
      <c r="O59" s="2" t="s">
        <v>46</v>
      </c>
    </row>
    <row r="60" customFormat="false" ht="18.7" hidden="false" customHeight="true" outlineLevel="0" collapsed="false">
      <c r="A60" s="5" t="str">
        <f aca="false">HYPERLINK("https://mncourtfraud.com/file/27-CR-21-19818.pdf","27-CR-21-19818.pdf")</f>
        <v>27-CR-21-19818.pdf</v>
      </c>
      <c r="B60" s="3" t="s">
        <v>556</v>
      </c>
      <c r="C60" s="5" t="str">
        <f aca="false">HYPERLINK("https://mncourtfraud.com/file/27-CR-21-19818.pdf__time-stamp.json","27-CR-21-19818.pdf__time-stamp.json")</f>
        <v>27-CR-21-19818.pdf__time-stamp.json</v>
      </c>
      <c r="D60" s="2" t="s">
        <v>559</v>
      </c>
      <c r="E60" s="2" t="n">
        <v>1000000</v>
      </c>
      <c r="F60" s="2" t="s">
        <v>173</v>
      </c>
      <c r="G60" s="2" t="s">
        <v>174</v>
      </c>
      <c r="H60" s="3" t="s">
        <v>556</v>
      </c>
      <c r="I60" s="2" t="s">
        <v>46</v>
      </c>
      <c r="J60" s="2" t="s">
        <v>46</v>
      </c>
      <c r="K60" s="2" t="s">
        <v>46</v>
      </c>
      <c r="L60" s="2" t="s">
        <v>46</v>
      </c>
      <c r="M60" s="2" t="s">
        <v>46</v>
      </c>
      <c r="N60" s="2" t="s">
        <v>46</v>
      </c>
      <c r="O60" s="2" t="s">
        <v>46</v>
      </c>
    </row>
    <row r="61" customFormat="false" ht="18.7" hidden="false" customHeight="true" outlineLevel="0" collapsed="false">
      <c r="A61" s="5" t="str">
        <f aca="false">HYPERLINK("https://mncourtfraud.com/file/27-CR-21-19825.pdf","27-CR-21-19825.pdf")</f>
        <v>27-CR-21-19825.pdf</v>
      </c>
      <c r="B61" s="3" t="s">
        <v>563</v>
      </c>
      <c r="C61" s="5" t="str">
        <f aca="false">HYPERLINK("https://mncourtfraud.com/file/27-CR-21-19825.pdf__time-stamp.json","27-CR-21-19825.pdf__time-stamp.json")</f>
        <v>27-CR-21-19825.pdf__time-stamp.json</v>
      </c>
      <c r="D61" s="2" t="s">
        <v>566</v>
      </c>
      <c r="E61" s="2" t="n">
        <v>1000000</v>
      </c>
      <c r="F61" s="2" t="s">
        <v>207</v>
      </c>
      <c r="G61" s="2" t="s">
        <v>208</v>
      </c>
      <c r="H61" s="3" t="s">
        <v>563</v>
      </c>
      <c r="I61" s="2" t="s">
        <v>46</v>
      </c>
      <c r="J61" s="2" t="s">
        <v>46</v>
      </c>
      <c r="K61" s="2" t="s">
        <v>46</v>
      </c>
      <c r="L61" s="2" t="s">
        <v>46</v>
      </c>
      <c r="M61" s="2" t="s">
        <v>46</v>
      </c>
      <c r="N61" s="2" t="s">
        <v>46</v>
      </c>
      <c r="O61" s="2" t="s">
        <v>46</v>
      </c>
    </row>
    <row r="62" customFormat="false" ht="18.7" hidden="false" customHeight="true" outlineLevel="0" collapsed="false">
      <c r="A62" s="5" t="str">
        <f aca="false">HYPERLINK("https://mncourtfraud.com/file/27-CR-21-19832.pdf","27-CR-21-19832.pdf")</f>
        <v>27-CR-21-19832.pdf</v>
      </c>
      <c r="B62" s="3" t="s">
        <v>570</v>
      </c>
      <c r="C62" s="5" t="str">
        <f aca="false">HYPERLINK("https://mncourtfraud.com/file/27-CR-21-19832.pdf__time-stamp.json","27-CR-21-19832.pdf__time-stamp.json")</f>
        <v>27-CR-21-19832.pdf__time-stamp.json</v>
      </c>
      <c r="D62" s="2" t="s">
        <v>573</v>
      </c>
      <c r="E62" s="2" t="n">
        <v>1000000</v>
      </c>
      <c r="F62" s="2" t="s">
        <v>115</v>
      </c>
      <c r="G62" s="2" t="s">
        <v>116</v>
      </c>
      <c r="H62" s="3" t="s">
        <v>570</v>
      </c>
      <c r="I62" s="2" t="s">
        <v>46</v>
      </c>
      <c r="J62" s="2" t="s">
        <v>46</v>
      </c>
      <c r="K62" s="2" t="s">
        <v>46</v>
      </c>
      <c r="L62" s="2" t="s">
        <v>46</v>
      </c>
      <c r="M62" s="2" t="s">
        <v>46</v>
      </c>
      <c r="N62" s="2" t="s">
        <v>46</v>
      </c>
      <c r="O62" s="2" t="s">
        <v>46</v>
      </c>
    </row>
    <row r="63" customFormat="false" ht="18.7" hidden="false" customHeight="true" outlineLevel="0" collapsed="false">
      <c r="A63" s="5" t="str">
        <f aca="false">HYPERLINK("https://mncourtfraud.com/file/27-CR-21-20475.pdf","27-CR-21-20475.pdf")</f>
        <v>27-CR-21-20475.pdf</v>
      </c>
      <c r="B63" s="3" t="s">
        <v>577</v>
      </c>
      <c r="C63" s="5" t="str">
        <f aca="false">HYPERLINK("https://mncourtfraud.com/file/27-CR-21-20475.pdf__time-stamp.json","27-CR-21-20475.pdf__time-stamp.json")</f>
        <v>27-CR-21-20475.pdf__time-stamp.json</v>
      </c>
      <c r="D63" s="2" t="s">
        <v>580</v>
      </c>
      <c r="E63" s="2" t="n">
        <v>1000000</v>
      </c>
      <c r="F63" s="2" t="s">
        <v>173</v>
      </c>
      <c r="G63" s="2" t="s">
        <v>174</v>
      </c>
      <c r="H63" s="3" t="s">
        <v>577</v>
      </c>
      <c r="I63" s="2" t="s">
        <v>46</v>
      </c>
      <c r="J63" s="2" t="s">
        <v>46</v>
      </c>
      <c r="K63" s="2" t="s">
        <v>46</v>
      </c>
      <c r="L63" s="2" t="s">
        <v>46</v>
      </c>
      <c r="M63" s="2" t="s">
        <v>46</v>
      </c>
      <c r="N63" s="2" t="s">
        <v>46</v>
      </c>
      <c r="O63" s="2" t="s">
        <v>46</v>
      </c>
    </row>
    <row r="64" customFormat="false" ht="18.7" hidden="false" customHeight="true" outlineLevel="0" collapsed="false">
      <c r="A64" s="5" t="str">
        <f aca="false">HYPERLINK("https://mncourtfraud.com/file/27-CR-21-20798.pdf","27-CR-21-20798.pdf")</f>
        <v>27-CR-21-20798.pdf</v>
      </c>
      <c r="B64" s="3" t="s">
        <v>584</v>
      </c>
      <c r="C64" s="5" t="str">
        <f aca="false">HYPERLINK("https://mncourtfraud.com/file/27-CR-21-20798.pdf__time-stamp.json","27-CR-21-20798.pdf__time-stamp.json")</f>
        <v>27-CR-21-20798.pdf__time-stamp.json</v>
      </c>
      <c r="D64" s="2" t="s">
        <v>587</v>
      </c>
      <c r="E64" s="2" t="n">
        <v>1000000</v>
      </c>
      <c r="F64" s="2" t="s">
        <v>74</v>
      </c>
      <c r="G64" s="2" t="s">
        <v>75</v>
      </c>
      <c r="H64" s="3" t="s">
        <v>584</v>
      </c>
      <c r="I64" s="2" t="s">
        <v>46</v>
      </c>
      <c r="J64" s="2" t="s">
        <v>46</v>
      </c>
      <c r="K64" s="2" t="s">
        <v>46</v>
      </c>
      <c r="L64" s="2" t="s">
        <v>46</v>
      </c>
      <c r="M64" s="2" t="s">
        <v>46</v>
      </c>
      <c r="N64" s="2" t="s">
        <v>46</v>
      </c>
      <c r="O64" s="2" t="s">
        <v>46</v>
      </c>
    </row>
    <row r="65" customFormat="false" ht="18.7" hidden="false" customHeight="true" outlineLevel="0" collapsed="false">
      <c r="A65" s="5" t="str">
        <f aca="false">HYPERLINK("https://mncourtfraud.com/file/27-CR-21-21384.pdf","27-CR-21-21384.pdf")</f>
        <v>27-CR-21-21384.pdf</v>
      </c>
      <c r="B65" s="3" t="s">
        <v>591</v>
      </c>
      <c r="C65" s="5" t="str">
        <f aca="false">HYPERLINK("https://mncourtfraud.com/file/27-CR-21-21384.pdf__time-stamp.json","27-CR-21-21384.pdf__time-stamp.json")</f>
        <v>27-CR-21-21384.pdf__time-stamp.json</v>
      </c>
      <c r="D65" s="2" t="s">
        <v>594</v>
      </c>
      <c r="E65" s="2" t="n">
        <v>1000000</v>
      </c>
      <c r="F65" s="2" t="s">
        <v>595</v>
      </c>
      <c r="G65" s="2" t="s">
        <v>596</v>
      </c>
      <c r="H65" s="3" t="s">
        <v>591</v>
      </c>
      <c r="I65" s="2" t="s">
        <v>46</v>
      </c>
      <c r="J65" s="2" t="s">
        <v>46</v>
      </c>
      <c r="K65" s="2" t="s">
        <v>46</v>
      </c>
      <c r="L65" s="2" t="s">
        <v>46</v>
      </c>
      <c r="M65" s="2" t="s">
        <v>46</v>
      </c>
      <c r="N65" s="2" t="s">
        <v>46</v>
      </c>
      <c r="O65" s="2" t="s">
        <v>46</v>
      </c>
    </row>
    <row r="66" customFormat="false" ht="18.7" hidden="false" customHeight="true" outlineLevel="0" collapsed="false">
      <c r="A66" s="5" t="str">
        <f aca="false">HYPERLINK("https://mncourtfraud.com/file/27-CR-21-21605.pdf","27-CR-21-21605.pdf")</f>
        <v>27-CR-21-21605.pdf</v>
      </c>
      <c r="B66" s="3" t="s">
        <v>600</v>
      </c>
      <c r="C66" s="5" t="str">
        <f aca="false">HYPERLINK("https://mncourtfraud.com/file/27-CR-21-21605.pdf__time-stamp.json","27-CR-21-21605.pdf__time-stamp.json")</f>
        <v>27-CR-21-21605.pdf__time-stamp.json</v>
      </c>
      <c r="D66" s="2" t="s">
        <v>603</v>
      </c>
      <c r="E66" s="2" t="n">
        <v>1000000</v>
      </c>
      <c r="F66" s="2" t="s">
        <v>150</v>
      </c>
      <c r="G66" s="2" t="s">
        <v>151</v>
      </c>
      <c r="H66" s="3" t="s">
        <v>600</v>
      </c>
      <c r="I66" s="2" t="s">
        <v>46</v>
      </c>
      <c r="J66" s="2" t="s">
        <v>46</v>
      </c>
      <c r="K66" s="2" t="s">
        <v>46</v>
      </c>
      <c r="L66" s="2" t="s">
        <v>46</v>
      </c>
      <c r="M66" s="2" t="s">
        <v>46</v>
      </c>
      <c r="N66" s="2" t="s">
        <v>46</v>
      </c>
      <c r="O66" s="2" t="s">
        <v>46</v>
      </c>
    </row>
    <row r="67" customFormat="false" ht="18.7" hidden="false" customHeight="true" outlineLevel="0" collapsed="false">
      <c r="A67" s="5" t="str">
        <f aca="false">HYPERLINK("https://mncourtfraud.com/file/27-CR-21-21716.pdf","27-CR-21-21716.pdf")</f>
        <v>27-CR-21-21716.pdf</v>
      </c>
      <c r="B67" s="3" t="s">
        <v>607</v>
      </c>
      <c r="C67" s="5" t="str">
        <f aca="false">HYPERLINK("https://mncourtfraud.com/file/27-CR-21-21716.pdf__time-stamp.json","27-CR-21-21716.pdf__time-stamp.json")</f>
        <v>27-CR-21-21716.pdf__time-stamp.json</v>
      </c>
      <c r="D67" s="2" t="s">
        <v>610</v>
      </c>
      <c r="E67" s="2" t="n">
        <v>1000000</v>
      </c>
      <c r="F67" s="2" t="s">
        <v>192</v>
      </c>
      <c r="G67" s="2" t="s">
        <v>193</v>
      </c>
      <c r="H67" s="3" t="s">
        <v>607</v>
      </c>
      <c r="I67" s="2" t="s">
        <v>46</v>
      </c>
      <c r="J67" s="2" t="s">
        <v>46</v>
      </c>
      <c r="K67" s="2" t="s">
        <v>46</v>
      </c>
      <c r="L67" s="2" t="s">
        <v>46</v>
      </c>
      <c r="M67" s="2" t="s">
        <v>46</v>
      </c>
      <c r="N67" s="2" t="s">
        <v>46</v>
      </c>
      <c r="O67" s="2" t="s">
        <v>46</v>
      </c>
    </row>
    <row r="68" customFormat="false" ht="18.7" hidden="false" customHeight="true" outlineLevel="0" collapsed="false">
      <c r="A68" s="5" t="str">
        <f aca="false">HYPERLINK("https://mncourtfraud.com/file/27-CR-21-22210.pdf","27-CR-21-22210.pdf")</f>
        <v>27-CR-21-22210.pdf</v>
      </c>
      <c r="B68" s="3" t="s">
        <v>614</v>
      </c>
      <c r="C68" s="5" t="str">
        <f aca="false">HYPERLINK("https://mncourtfraud.com/file/27-CR-21-22210.pdf__time-stamp.json","27-CR-21-22210.pdf__time-stamp.json")</f>
        <v>27-CR-21-22210.pdf__time-stamp.json</v>
      </c>
      <c r="D68" s="2" t="s">
        <v>617</v>
      </c>
      <c r="E68" s="2" t="n">
        <v>1000000</v>
      </c>
      <c r="F68" s="2" t="s">
        <v>173</v>
      </c>
      <c r="G68" s="2" t="s">
        <v>174</v>
      </c>
      <c r="H68" s="3" t="s">
        <v>614</v>
      </c>
      <c r="I68" s="2" t="s">
        <v>46</v>
      </c>
      <c r="J68" s="2" t="s">
        <v>46</v>
      </c>
      <c r="K68" s="2" t="s">
        <v>46</v>
      </c>
      <c r="L68" s="2" t="s">
        <v>46</v>
      </c>
      <c r="M68" s="2" t="s">
        <v>46</v>
      </c>
      <c r="N68" s="2" t="s">
        <v>46</v>
      </c>
      <c r="O68" s="2" t="s">
        <v>46</v>
      </c>
    </row>
    <row r="69" customFormat="false" ht="18.7" hidden="false" customHeight="true" outlineLevel="0" collapsed="false">
      <c r="A69" s="5" t="str">
        <f aca="false">HYPERLINK("https://mncourtfraud.com/file/27-CR-21-22234.pdf","27-CR-21-22234.pdf")</f>
        <v>27-CR-21-22234.pdf</v>
      </c>
      <c r="B69" s="3" t="s">
        <v>621</v>
      </c>
      <c r="C69" s="5" t="str">
        <f aca="false">HYPERLINK("https://mncourtfraud.com/file/27-CR-21-22234.pdf__time-stamp.json","27-CR-21-22234.pdf__time-stamp.json")</f>
        <v>27-CR-21-22234.pdf__time-stamp.json</v>
      </c>
      <c r="D69" s="2" t="s">
        <v>624</v>
      </c>
      <c r="E69" s="2" t="n">
        <v>1000000</v>
      </c>
      <c r="F69" s="2" t="s">
        <v>173</v>
      </c>
      <c r="G69" s="2" t="s">
        <v>174</v>
      </c>
      <c r="H69" s="3" t="s">
        <v>621</v>
      </c>
      <c r="I69" s="2" t="s">
        <v>46</v>
      </c>
      <c r="J69" s="2" t="s">
        <v>46</v>
      </c>
      <c r="K69" s="2" t="s">
        <v>46</v>
      </c>
      <c r="L69" s="2" t="s">
        <v>46</v>
      </c>
      <c r="M69" s="2" t="s">
        <v>46</v>
      </c>
      <c r="N69" s="2" t="s">
        <v>46</v>
      </c>
      <c r="O69" s="2" t="s">
        <v>46</v>
      </c>
    </row>
    <row r="70" customFormat="false" ht="18.7" hidden="false" customHeight="true" outlineLevel="0" collapsed="false">
      <c r="A70" s="5" t="str">
        <f aca="false">HYPERLINK("https://mncourtfraud.com/file/27-CR-21-22438.pdf","27-CR-21-22438.pdf")</f>
        <v>27-CR-21-22438.pdf</v>
      </c>
      <c r="B70" s="3" t="s">
        <v>628</v>
      </c>
      <c r="C70" s="5" t="str">
        <f aca="false">HYPERLINK("https://mncourtfraud.com/file/27-CR-21-22438.pdf__time-stamp.json","27-CR-21-22438.pdf__time-stamp.json")</f>
        <v>27-CR-21-22438.pdf__time-stamp.json</v>
      </c>
      <c r="D70" s="2" t="s">
        <v>631</v>
      </c>
      <c r="E70" s="2" t="n">
        <v>1000000</v>
      </c>
      <c r="F70" s="2" t="s">
        <v>74</v>
      </c>
      <c r="G70" s="2" t="s">
        <v>75</v>
      </c>
      <c r="H70" s="3" t="s">
        <v>628</v>
      </c>
      <c r="I70" s="2" t="s">
        <v>46</v>
      </c>
      <c r="J70" s="2" t="s">
        <v>46</v>
      </c>
      <c r="K70" s="2" t="s">
        <v>46</v>
      </c>
      <c r="L70" s="2" t="s">
        <v>46</v>
      </c>
      <c r="M70" s="2" t="s">
        <v>46</v>
      </c>
      <c r="N70" s="2" t="s">
        <v>46</v>
      </c>
      <c r="O70" s="2" t="s">
        <v>46</v>
      </c>
    </row>
    <row r="71" customFormat="false" ht="18.7" hidden="false" customHeight="true" outlineLevel="0" collapsed="false">
      <c r="A71" s="5" t="str">
        <f aca="false">HYPERLINK("https://mncourtfraud.com/file/27-CR-21-22532.pdf","27-CR-21-22532.pdf")</f>
        <v>27-CR-21-22532.pdf</v>
      </c>
      <c r="B71" s="3" t="s">
        <v>635</v>
      </c>
      <c r="C71" s="5" t="str">
        <f aca="false">HYPERLINK("https://mncourtfraud.com/file/27-CR-21-22532.pdf__time-stamp.json","27-CR-21-22532.pdf__time-stamp.json")</f>
        <v>27-CR-21-22532.pdf__time-stamp.json</v>
      </c>
      <c r="D71" s="2" t="s">
        <v>638</v>
      </c>
      <c r="E71" s="2" t="n">
        <v>1000000</v>
      </c>
      <c r="F71" s="2" t="s">
        <v>74</v>
      </c>
      <c r="G71" s="2" t="s">
        <v>75</v>
      </c>
      <c r="H71" s="3" t="s">
        <v>635</v>
      </c>
      <c r="I71" s="2" t="s">
        <v>46</v>
      </c>
      <c r="J71" s="2" t="s">
        <v>46</v>
      </c>
      <c r="K71" s="2" t="s">
        <v>46</v>
      </c>
      <c r="L71" s="2" t="s">
        <v>46</v>
      </c>
      <c r="M71" s="2" t="s">
        <v>46</v>
      </c>
      <c r="N71" s="2" t="s">
        <v>46</v>
      </c>
      <c r="O71" s="2" t="s">
        <v>46</v>
      </c>
    </row>
    <row r="72" customFormat="false" ht="18.7" hidden="false" customHeight="true" outlineLevel="0" collapsed="false">
      <c r="A72" s="5" t="str">
        <f aca="false">HYPERLINK("https://mncourtfraud.com/file/27-CR-21-23063.pdf","27-CR-21-23063.pdf")</f>
        <v>27-CR-21-23063.pdf</v>
      </c>
      <c r="B72" s="3" t="s">
        <v>642</v>
      </c>
      <c r="C72" s="5" t="str">
        <f aca="false">HYPERLINK("https://mncourtfraud.com/file/27-CR-21-23063.pdf__time-stamp.json","27-CR-21-23063.pdf__time-stamp.json")</f>
        <v>27-CR-21-23063.pdf__time-stamp.json</v>
      </c>
      <c r="D72" s="2" t="s">
        <v>645</v>
      </c>
      <c r="E72" s="2" t="n">
        <v>1000000</v>
      </c>
      <c r="F72" s="2" t="s">
        <v>92</v>
      </c>
      <c r="G72" s="2" t="s">
        <v>93</v>
      </c>
      <c r="H72" s="3" t="s">
        <v>642</v>
      </c>
      <c r="I72" s="2" t="s">
        <v>46</v>
      </c>
      <c r="J72" s="2" t="s">
        <v>46</v>
      </c>
      <c r="K72" s="2" t="s">
        <v>46</v>
      </c>
      <c r="L72" s="2" t="s">
        <v>46</v>
      </c>
      <c r="M72" s="2" t="s">
        <v>46</v>
      </c>
      <c r="N72" s="2" t="s">
        <v>46</v>
      </c>
      <c r="O72" s="2" t="s">
        <v>46</v>
      </c>
    </row>
    <row r="73" customFormat="false" ht="18.7" hidden="false" customHeight="true" outlineLevel="0" collapsed="false">
      <c r="A73" s="5" t="str">
        <f aca="false">HYPERLINK("https://mncourtfraud.com/file/27-CR-21-2693.pdf","27-CR-21-2693.pdf")</f>
        <v>27-CR-21-2693.pdf</v>
      </c>
      <c r="B73" s="3" t="s">
        <v>649</v>
      </c>
      <c r="C73" s="5" t="str">
        <f aca="false">HYPERLINK("https://mncourtfraud.com/file/27-CR-21-2693.pdf__time-stamp.json","27-CR-21-2693.pdf__time-stamp.json")</f>
        <v>27-CR-21-2693.pdf__time-stamp.json</v>
      </c>
      <c r="D73" s="2" t="s">
        <v>652</v>
      </c>
      <c r="E73" s="2" t="n">
        <v>1000000</v>
      </c>
      <c r="F73" s="2" t="s">
        <v>115</v>
      </c>
      <c r="G73" s="2" t="s">
        <v>116</v>
      </c>
      <c r="H73" s="3" t="s">
        <v>649</v>
      </c>
      <c r="I73" s="2" t="s">
        <v>46</v>
      </c>
      <c r="J73" s="2" t="s">
        <v>46</v>
      </c>
      <c r="K73" s="2" t="s">
        <v>46</v>
      </c>
      <c r="L73" s="2" t="s">
        <v>46</v>
      </c>
      <c r="M73" s="2" t="s">
        <v>46</v>
      </c>
      <c r="N73" s="2" t="s">
        <v>46</v>
      </c>
      <c r="O73" s="2" t="s">
        <v>46</v>
      </c>
    </row>
    <row r="74" customFormat="false" ht="18.7" hidden="false" customHeight="true" outlineLevel="0" collapsed="false">
      <c r="A74" s="5" t="str">
        <f aca="false">HYPERLINK("https://mncourtfraud.com/file/27-CR-21-3626.pdf","27-CR-21-3626.pdf")</f>
        <v>27-CR-21-3626.pdf</v>
      </c>
      <c r="B74" s="3" t="s">
        <v>656</v>
      </c>
      <c r="C74" s="5" t="str">
        <f aca="false">HYPERLINK("https://mncourtfraud.com/file/27-CR-21-3626.pdf__time-stamp.json","27-CR-21-3626.pdf__time-stamp.json")</f>
        <v>27-CR-21-3626.pdf__time-stamp.json</v>
      </c>
      <c r="D74" s="2" t="s">
        <v>659</v>
      </c>
      <c r="E74" s="2" t="n">
        <v>1000000</v>
      </c>
      <c r="F74" s="2" t="s">
        <v>118</v>
      </c>
      <c r="G74" s="2" t="s">
        <v>119</v>
      </c>
      <c r="H74" s="3" t="s">
        <v>656</v>
      </c>
      <c r="I74" s="2" t="s">
        <v>46</v>
      </c>
      <c r="J74" s="2" t="s">
        <v>46</v>
      </c>
      <c r="K74" s="2" t="s">
        <v>46</v>
      </c>
      <c r="L74" s="2" t="s">
        <v>46</v>
      </c>
      <c r="M74" s="2" t="s">
        <v>46</v>
      </c>
      <c r="N74" s="2" t="s">
        <v>46</v>
      </c>
      <c r="O74" s="2" t="s">
        <v>46</v>
      </c>
    </row>
    <row r="75" customFormat="false" ht="18.7" hidden="false" customHeight="true" outlineLevel="0" collapsed="false">
      <c r="A75" s="5" t="str">
        <f aca="false">HYPERLINK("https://mncourtfraud.com/file/27-CR-21-3759.pdf","27-CR-21-3759.pdf")</f>
        <v>27-CR-21-3759.pdf</v>
      </c>
      <c r="B75" s="3" t="s">
        <v>663</v>
      </c>
      <c r="C75" s="5" t="str">
        <f aca="false">HYPERLINK("https://mncourtfraud.com/file/27-CR-21-3759.pdf__time-stamp.json","27-CR-21-3759.pdf__time-stamp.json")</f>
        <v>27-CR-21-3759.pdf__time-stamp.json</v>
      </c>
      <c r="D75" s="2" t="s">
        <v>666</v>
      </c>
      <c r="E75" s="2" t="n">
        <v>1000000</v>
      </c>
      <c r="F75" s="2" t="s">
        <v>74</v>
      </c>
      <c r="G75" s="2" t="s">
        <v>75</v>
      </c>
      <c r="H75" s="3" t="s">
        <v>663</v>
      </c>
      <c r="I75" s="2" t="s">
        <v>46</v>
      </c>
      <c r="J75" s="2" t="s">
        <v>46</v>
      </c>
      <c r="K75" s="2" t="s">
        <v>46</v>
      </c>
      <c r="L75" s="2" t="s">
        <v>46</v>
      </c>
      <c r="M75" s="2" t="s">
        <v>46</v>
      </c>
      <c r="N75" s="2" t="s">
        <v>46</v>
      </c>
      <c r="O75" s="2" t="s">
        <v>46</v>
      </c>
    </row>
    <row r="76" customFormat="false" ht="18.7" hidden="false" customHeight="true" outlineLevel="0" collapsed="false">
      <c r="A76" s="5" t="str">
        <f aca="false">HYPERLINK("https://mncourtfraud.com/file/27-CR-21-3888.pdf","27-CR-21-3888.pdf")</f>
        <v>27-CR-21-3888.pdf</v>
      </c>
      <c r="B76" s="3" t="s">
        <v>670</v>
      </c>
      <c r="C76" s="5" t="str">
        <f aca="false">HYPERLINK("https://mncourtfraud.com/file/27-CR-21-3888.pdf__time-stamp.json","27-CR-21-3888.pdf__time-stamp.json")</f>
        <v>27-CR-21-3888.pdf__time-stamp.json</v>
      </c>
      <c r="D76" s="2" t="s">
        <v>673</v>
      </c>
      <c r="E76" s="2" t="n">
        <v>1000000</v>
      </c>
      <c r="F76" s="2" t="s">
        <v>231</v>
      </c>
      <c r="G76" s="2" t="s">
        <v>232</v>
      </c>
      <c r="H76" s="3" t="s">
        <v>670</v>
      </c>
      <c r="I76" s="2" t="s">
        <v>46</v>
      </c>
      <c r="J76" s="2" t="s">
        <v>46</v>
      </c>
      <c r="K76" s="2" t="s">
        <v>46</v>
      </c>
      <c r="L76" s="2" t="s">
        <v>46</v>
      </c>
      <c r="M76" s="2" t="s">
        <v>46</v>
      </c>
      <c r="N76" s="2" t="s">
        <v>46</v>
      </c>
      <c r="O76" s="2" t="s">
        <v>46</v>
      </c>
    </row>
    <row r="77" customFormat="false" ht="18.7" hidden="false" customHeight="true" outlineLevel="0" collapsed="false">
      <c r="A77" s="5" t="str">
        <f aca="false">HYPERLINK("https://mncourtfraud.com/file/27-CR-21-4760.pdf","27-CR-21-4760.pdf")</f>
        <v>27-CR-21-4760.pdf</v>
      </c>
      <c r="B77" s="3" t="s">
        <v>677</v>
      </c>
      <c r="C77" s="5" t="str">
        <f aca="false">HYPERLINK("https://mncourtfraud.com/file/27-CR-21-4760.pdf__time-stamp.json","27-CR-21-4760.pdf__time-stamp.json")</f>
        <v>27-CR-21-4760.pdf__time-stamp.json</v>
      </c>
      <c r="D77" s="2" t="s">
        <v>680</v>
      </c>
      <c r="E77" s="2" t="n">
        <v>1000000</v>
      </c>
      <c r="F77" s="2" t="s">
        <v>231</v>
      </c>
      <c r="G77" s="2" t="s">
        <v>232</v>
      </c>
      <c r="H77" s="3" t="s">
        <v>677</v>
      </c>
      <c r="I77" s="2" t="s">
        <v>46</v>
      </c>
      <c r="J77" s="2" t="s">
        <v>46</v>
      </c>
      <c r="K77" s="2" t="s">
        <v>46</v>
      </c>
      <c r="L77" s="2" t="s">
        <v>46</v>
      </c>
      <c r="M77" s="2" t="s">
        <v>46</v>
      </c>
      <c r="N77" s="2" t="s">
        <v>46</v>
      </c>
      <c r="O77" s="2" t="s">
        <v>46</v>
      </c>
    </row>
    <row r="78" customFormat="false" ht="18.7" hidden="false" customHeight="true" outlineLevel="0" collapsed="false">
      <c r="A78" s="5" t="str">
        <f aca="false">HYPERLINK("https://mncourtfraud.com/file/27-CR-21-5142.pdf","27-CR-21-5142.pdf")</f>
        <v>27-CR-21-5142.pdf</v>
      </c>
      <c r="B78" s="3" t="s">
        <v>684</v>
      </c>
      <c r="C78" s="5" t="str">
        <f aca="false">HYPERLINK("https://mncourtfraud.com/file/27-CR-21-5142.pdf__time-stamp.json","27-CR-21-5142.pdf__time-stamp.json")</f>
        <v>27-CR-21-5142.pdf__time-stamp.json</v>
      </c>
      <c r="D78" s="2" t="s">
        <v>687</v>
      </c>
      <c r="E78" s="2" t="n">
        <v>1000000</v>
      </c>
      <c r="F78" s="2" t="s">
        <v>207</v>
      </c>
      <c r="G78" s="2" t="s">
        <v>208</v>
      </c>
      <c r="H78" s="3" t="s">
        <v>684</v>
      </c>
      <c r="I78" s="2" t="s">
        <v>46</v>
      </c>
      <c r="J78" s="2" t="s">
        <v>46</v>
      </c>
      <c r="K78" s="2" t="s">
        <v>46</v>
      </c>
      <c r="L78" s="2" t="s">
        <v>46</v>
      </c>
      <c r="M78" s="2" t="s">
        <v>46</v>
      </c>
      <c r="N78" s="2" t="s">
        <v>46</v>
      </c>
      <c r="O78" s="2" t="s">
        <v>46</v>
      </c>
    </row>
    <row r="79" customFormat="false" ht="18.7" hidden="false" customHeight="true" outlineLevel="0" collapsed="false">
      <c r="A79" s="5" t="str">
        <f aca="false">HYPERLINK("https://mncourtfraud.com/file/27-CR-21-5624.pdf","27-CR-21-5624.pdf")</f>
        <v>27-CR-21-5624.pdf</v>
      </c>
      <c r="B79" s="3" t="s">
        <v>691</v>
      </c>
      <c r="C79" s="5" t="str">
        <f aca="false">HYPERLINK("https://mncourtfraud.com/file/27-CR-21-5624.pdf__time-stamp.json","27-CR-21-5624.pdf__time-stamp.json")</f>
        <v>27-CR-21-5624.pdf__time-stamp.json</v>
      </c>
      <c r="D79" s="2" t="s">
        <v>694</v>
      </c>
      <c r="E79" s="2" t="n">
        <v>1000000</v>
      </c>
      <c r="F79" s="2" t="s">
        <v>182</v>
      </c>
      <c r="G79" s="2" t="s">
        <v>183</v>
      </c>
      <c r="H79" s="3" t="s">
        <v>691</v>
      </c>
      <c r="I79" s="2" t="s">
        <v>46</v>
      </c>
      <c r="J79" s="2" t="s">
        <v>46</v>
      </c>
      <c r="K79" s="2" t="s">
        <v>46</v>
      </c>
      <c r="L79" s="2" t="s">
        <v>46</v>
      </c>
      <c r="M79" s="2" t="s">
        <v>46</v>
      </c>
      <c r="N79" s="2" t="s">
        <v>46</v>
      </c>
      <c r="O79" s="2" t="s">
        <v>46</v>
      </c>
    </row>
    <row r="80" customFormat="false" ht="18.7" hidden="false" customHeight="true" outlineLevel="0" collapsed="false">
      <c r="A80" s="5" t="str">
        <f aca="false">HYPERLINK("https://mncourtfraud.com/file/27-CR-21-9351.pdf","27-CR-21-9351.pdf")</f>
        <v>27-CR-21-9351.pdf</v>
      </c>
      <c r="B80" s="3" t="s">
        <v>698</v>
      </c>
      <c r="C80" s="5" t="str">
        <f aca="false">HYPERLINK("https://mncourtfraud.com/file/27-CR-21-9351.pdf__time-stamp.json","27-CR-21-9351.pdf__time-stamp.json")</f>
        <v>27-CR-21-9351.pdf__time-stamp.json</v>
      </c>
      <c r="D80" s="2" t="s">
        <v>701</v>
      </c>
      <c r="E80" s="2" t="n">
        <v>1000000</v>
      </c>
      <c r="F80" s="2" t="s">
        <v>77</v>
      </c>
      <c r="G80" s="2" t="s">
        <v>78</v>
      </c>
      <c r="H80" s="3" t="s">
        <v>698</v>
      </c>
      <c r="I80" s="2" t="s">
        <v>46</v>
      </c>
      <c r="J80" s="2" t="s">
        <v>46</v>
      </c>
      <c r="K80" s="2" t="s">
        <v>46</v>
      </c>
      <c r="L80" s="2" t="s">
        <v>46</v>
      </c>
      <c r="M80" s="2" t="s">
        <v>46</v>
      </c>
      <c r="N80" s="2" t="s">
        <v>46</v>
      </c>
      <c r="O80" s="2" t="s">
        <v>46</v>
      </c>
    </row>
    <row r="81" customFormat="false" ht="18.7" hidden="false" customHeight="true" outlineLevel="0" collapsed="false">
      <c r="A81" s="5" t="str">
        <f aca="false">HYPERLINK("https://mncourtfraud.com/file/27-CR-21-9798.pdf","27-CR-21-9798.pdf")</f>
        <v>27-CR-21-9798.pdf</v>
      </c>
      <c r="B81" s="3" t="s">
        <v>705</v>
      </c>
      <c r="C81" s="5" t="str">
        <f aca="false">HYPERLINK("https://mncourtfraud.com/file/27-CR-21-9798.pdf__time-stamp.json","27-CR-21-9798.pdf__time-stamp.json")</f>
        <v>27-CR-21-9798.pdf__time-stamp.json</v>
      </c>
      <c r="D81" s="2" t="s">
        <v>708</v>
      </c>
      <c r="E81" s="2" t="n">
        <v>1000000</v>
      </c>
      <c r="F81" s="2" t="s">
        <v>92</v>
      </c>
      <c r="G81" s="2" t="s">
        <v>93</v>
      </c>
      <c r="H81" s="3" t="s">
        <v>705</v>
      </c>
      <c r="I81" s="2" t="s">
        <v>46</v>
      </c>
      <c r="J81" s="2" t="s">
        <v>46</v>
      </c>
      <c r="K81" s="2" t="s">
        <v>46</v>
      </c>
      <c r="L81" s="2" t="s">
        <v>46</v>
      </c>
      <c r="M81" s="2" t="s">
        <v>46</v>
      </c>
      <c r="N81" s="2" t="s">
        <v>46</v>
      </c>
      <c r="O81" s="2" t="s">
        <v>46</v>
      </c>
    </row>
    <row r="82" customFormat="false" ht="18.7" hidden="false" customHeight="true" outlineLevel="0" collapsed="false">
      <c r="A82" s="5" t="str">
        <f aca="false">HYPERLINK("https://mncourtfraud.com/file/27-CR-22-10332.pdf","27-CR-22-10332.pdf")</f>
        <v>27-CR-22-10332.pdf</v>
      </c>
      <c r="B82" s="3" t="s">
        <v>712</v>
      </c>
      <c r="C82" s="5" t="str">
        <f aca="false">HYPERLINK("https://mncourtfraud.com/file/27-CR-22-10332.pdf__time-stamp.json","27-CR-22-10332.pdf__time-stamp.json")</f>
        <v>27-CR-22-10332.pdf__time-stamp.json</v>
      </c>
      <c r="D82" s="2" t="s">
        <v>715</v>
      </c>
      <c r="E82" s="2" t="n">
        <v>1000000</v>
      </c>
      <c r="F82" s="2" t="s">
        <v>192</v>
      </c>
      <c r="G82" s="2" t="s">
        <v>193</v>
      </c>
      <c r="H82" s="3" t="s">
        <v>712</v>
      </c>
      <c r="I82" s="2" t="s">
        <v>46</v>
      </c>
      <c r="J82" s="2" t="s">
        <v>46</v>
      </c>
      <c r="K82" s="2" t="s">
        <v>46</v>
      </c>
      <c r="L82" s="2" t="s">
        <v>46</v>
      </c>
      <c r="M82" s="2" t="s">
        <v>46</v>
      </c>
      <c r="N82" s="2" t="s">
        <v>46</v>
      </c>
      <c r="O82" s="2" t="s">
        <v>46</v>
      </c>
    </row>
    <row r="83" customFormat="false" ht="18.7" hidden="false" customHeight="true" outlineLevel="0" collapsed="false">
      <c r="A83" s="5" t="str">
        <f aca="false">HYPERLINK("https://mncourtfraud.com/file/27-CR-22-11099.pdf","27-CR-22-11099.pdf")</f>
        <v>27-CR-22-11099.pdf</v>
      </c>
      <c r="B83" s="3" t="s">
        <v>719</v>
      </c>
      <c r="C83" s="5" t="str">
        <f aca="false">HYPERLINK("https://mncourtfraud.com/file/27-CR-22-11099.pdf__time-stamp.json","27-CR-22-11099.pdf__time-stamp.json")</f>
        <v>27-CR-22-11099.pdf__time-stamp.json</v>
      </c>
      <c r="D83" s="2" t="s">
        <v>722</v>
      </c>
      <c r="E83" s="2" t="n">
        <v>1000000</v>
      </c>
      <c r="F83" s="2" t="s">
        <v>150</v>
      </c>
      <c r="G83" s="2" t="s">
        <v>151</v>
      </c>
      <c r="H83" s="3" t="s">
        <v>719</v>
      </c>
      <c r="I83" s="2" t="s">
        <v>46</v>
      </c>
      <c r="J83" s="2" t="s">
        <v>46</v>
      </c>
      <c r="K83" s="2" t="s">
        <v>46</v>
      </c>
      <c r="L83" s="2" t="s">
        <v>46</v>
      </c>
      <c r="M83" s="2" t="s">
        <v>46</v>
      </c>
      <c r="N83" s="2" t="s">
        <v>46</v>
      </c>
      <c r="O83" s="2" t="s">
        <v>46</v>
      </c>
    </row>
    <row r="84" customFormat="false" ht="18.7" hidden="false" customHeight="true" outlineLevel="0" collapsed="false">
      <c r="A84" s="5" t="str">
        <f aca="false">HYPERLINK("https://mncourtfraud.com/file/27-CR-22-11719.pdf","27-CR-22-11719.pdf")</f>
        <v>27-CR-22-11719.pdf</v>
      </c>
      <c r="B84" s="3" t="s">
        <v>726</v>
      </c>
      <c r="C84" s="5" t="str">
        <f aca="false">HYPERLINK("https://mncourtfraud.com/file/27-CR-22-11719.pdf__time-stamp.json","27-CR-22-11719.pdf__time-stamp.json")</f>
        <v>27-CR-22-11719.pdf__time-stamp.json</v>
      </c>
      <c r="D84" s="2" t="s">
        <v>729</v>
      </c>
      <c r="E84" s="2" t="n">
        <v>1000000</v>
      </c>
      <c r="F84" s="2" t="s">
        <v>142</v>
      </c>
      <c r="G84" s="2" t="s">
        <v>143</v>
      </c>
      <c r="H84" s="3" t="s">
        <v>726</v>
      </c>
      <c r="I84" s="2" t="s">
        <v>46</v>
      </c>
      <c r="J84" s="2" t="s">
        <v>46</v>
      </c>
      <c r="K84" s="2" t="s">
        <v>46</v>
      </c>
      <c r="L84" s="2" t="s">
        <v>46</v>
      </c>
      <c r="M84" s="2" t="s">
        <v>46</v>
      </c>
      <c r="N84" s="2" t="s">
        <v>46</v>
      </c>
      <c r="O84" s="2" t="s">
        <v>46</v>
      </c>
    </row>
    <row r="85" customFormat="false" ht="18.7" hidden="false" customHeight="true" outlineLevel="0" collapsed="false">
      <c r="A85" s="5" t="str">
        <f aca="false">HYPERLINK("https://mncourtfraud.com/file/27-CR-22-11724.pdf","27-CR-22-11724.pdf")</f>
        <v>27-CR-22-11724.pdf</v>
      </c>
      <c r="B85" s="3" t="s">
        <v>733</v>
      </c>
      <c r="C85" s="5" t="str">
        <f aca="false">HYPERLINK("https://mncourtfraud.com/file/27-CR-22-11724.pdf__time-stamp.json","27-CR-22-11724.pdf__time-stamp.json")</f>
        <v>27-CR-22-11724.pdf__time-stamp.json</v>
      </c>
      <c r="D85" s="2" t="s">
        <v>736</v>
      </c>
      <c r="E85" s="2" t="n">
        <v>1000000</v>
      </c>
      <c r="F85" s="2" t="s">
        <v>150</v>
      </c>
      <c r="G85" s="2" t="s">
        <v>151</v>
      </c>
      <c r="H85" s="3" t="s">
        <v>733</v>
      </c>
      <c r="I85" s="2" t="s">
        <v>46</v>
      </c>
      <c r="J85" s="2" t="s">
        <v>46</v>
      </c>
      <c r="K85" s="2" t="s">
        <v>46</v>
      </c>
      <c r="L85" s="2" t="s">
        <v>46</v>
      </c>
      <c r="M85" s="2" t="s">
        <v>46</v>
      </c>
      <c r="N85" s="2" t="s">
        <v>46</v>
      </c>
      <c r="O85" s="2" t="s">
        <v>46</v>
      </c>
    </row>
    <row r="86" customFormat="false" ht="18.7" hidden="false" customHeight="true" outlineLevel="0" collapsed="false">
      <c r="A86" s="5" t="str">
        <f aca="false">HYPERLINK("https://mncourtfraud.com/file/27-CR-22-13027.pdf","27-CR-22-13027.pdf")</f>
        <v>27-CR-22-13027.pdf</v>
      </c>
      <c r="B86" s="3" t="s">
        <v>740</v>
      </c>
      <c r="C86" s="5" t="str">
        <f aca="false">HYPERLINK("https://mncourtfraud.com/file/27-CR-22-13027.pdf__time-stamp.json","27-CR-22-13027.pdf__time-stamp.json")</f>
        <v>27-CR-22-13027.pdf__time-stamp.json</v>
      </c>
      <c r="D86" s="2" t="s">
        <v>743</v>
      </c>
      <c r="E86" s="2" t="n">
        <v>1000000</v>
      </c>
      <c r="F86" s="2" t="s">
        <v>182</v>
      </c>
      <c r="G86" s="2" t="s">
        <v>183</v>
      </c>
      <c r="H86" s="3" t="s">
        <v>740</v>
      </c>
      <c r="I86" s="2" t="s">
        <v>46</v>
      </c>
      <c r="J86" s="2" t="s">
        <v>46</v>
      </c>
      <c r="K86" s="2" t="s">
        <v>46</v>
      </c>
      <c r="L86" s="2" t="s">
        <v>46</v>
      </c>
      <c r="M86" s="2" t="s">
        <v>46</v>
      </c>
      <c r="N86" s="2" t="s">
        <v>46</v>
      </c>
      <c r="O86" s="2" t="s">
        <v>46</v>
      </c>
    </row>
    <row r="87" customFormat="false" ht="18.7" hidden="false" customHeight="true" outlineLevel="0" collapsed="false">
      <c r="A87" s="5" t="str">
        <f aca="false">HYPERLINK("https://mncourtfraud.com/file/27-CR-22-15150.pdf","27-CR-22-15150.pdf")</f>
        <v>27-CR-22-15150.pdf</v>
      </c>
      <c r="B87" s="3" t="s">
        <v>747</v>
      </c>
      <c r="C87" s="5" t="str">
        <f aca="false">HYPERLINK("https://mncourtfraud.com/file/27-CR-22-15150.pdf__time-stamp.json","27-CR-22-15150.pdf__time-stamp.json")</f>
        <v>27-CR-22-15150.pdf__time-stamp.json</v>
      </c>
      <c r="D87" s="2" t="s">
        <v>750</v>
      </c>
      <c r="E87" s="2" t="n">
        <v>1000000</v>
      </c>
      <c r="F87" s="2" t="s">
        <v>142</v>
      </c>
      <c r="G87" s="2" t="s">
        <v>143</v>
      </c>
      <c r="H87" s="3" t="s">
        <v>747</v>
      </c>
      <c r="I87" s="2" t="s">
        <v>46</v>
      </c>
      <c r="J87" s="2" t="s">
        <v>46</v>
      </c>
      <c r="K87" s="2" t="s">
        <v>46</v>
      </c>
      <c r="L87" s="2" t="s">
        <v>46</v>
      </c>
      <c r="M87" s="2" t="s">
        <v>46</v>
      </c>
      <c r="N87" s="2" t="s">
        <v>46</v>
      </c>
      <c r="O87" s="2" t="s">
        <v>46</v>
      </c>
    </row>
    <row r="88" customFormat="false" ht="18.7" hidden="false" customHeight="true" outlineLevel="0" collapsed="false">
      <c r="A88" s="5" t="str">
        <f aca="false">HYPERLINK("https://mncourtfraud.com/file/27-CR-22-15594.pdf","27-CR-22-15594.pdf")</f>
        <v>27-CR-22-15594.pdf</v>
      </c>
      <c r="B88" s="3" t="s">
        <v>754</v>
      </c>
      <c r="C88" s="5" t="str">
        <f aca="false">HYPERLINK("https://mncourtfraud.com/file/27-CR-22-15594.pdf__time-stamp.json","27-CR-22-15594.pdf__time-stamp.json")</f>
        <v>27-CR-22-15594.pdf__time-stamp.json</v>
      </c>
      <c r="D88" s="2" t="s">
        <v>757</v>
      </c>
      <c r="E88" s="2" t="n">
        <v>1000000</v>
      </c>
      <c r="F88" s="2" t="s">
        <v>595</v>
      </c>
      <c r="G88" s="2" t="s">
        <v>596</v>
      </c>
      <c r="H88" s="3" t="s">
        <v>754</v>
      </c>
      <c r="I88" s="2" t="s">
        <v>46</v>
      </c>
      <c r="J88" s="2" t="s">
        <v>46</v>
      </c>
      <c r="K88" s="2" t="s">
        <v>46</v>
      </c>
      <c r="L88" s="2" t="s">
        <v>46</v>
      </c>
      <c r="M88" s="2" t="s">
        <v>46</v>
      </c>
      <c r="N88" s="2" t="s">
        <v>46</v>
      </c>
      <c r="O88" s="2" t="s">
        <v>46</v>
      </c>
    </row>
    <row r="89" customFormat="false" ht="18.7" hidden="false" customHeight="true" outlineLevel="0" collapsed="false">
      <c r="A89" s="5" t="str">
        <f aca="false">HYPERLINK("https://mncourtfraud.com/file/27-CR-22-16687.pdf","27-CR-22-16687.pdf")</f>
        <v>27-CR-22-16687.pdf</v>
      </c>
      <c r="B89" s="3" t="s">
        <v>761</v>
      </c>
      <c r="C89" s="5" t="str">
        <f aca="false">HYPERLINK("https://mncourtfraud.com/file/27-CR-22-16687.pdf__time-stamp.json","27-CR-22-16687.pdf__time-stamp.json")</f>
        <v>27-CR-22-16687.pdf__time-stamp.json</v>
      </c>
      <c r="D89" s="2" t="s">
        <v>764</v>
      </c>
      <c r="E89" s="2" t="n">
        <v>1000000</v>
      </c>
      <c r="F89" s="2" t="s">
        <v>207</v>
      </c>
      <c r="G89" s="2" t="s">
        <v>208</v>
      </c>
      <c r="H89" s="3" t="s">
        <v>761</v>
      </c>
      <c r="I89" s="2" t="s">
        <v>46</v>
      </c>
      <c r="J89" s="2" t="s">
        <v>46</v>
      </c>
      <c r="K89" s="2" t="s">
        <v>46</v>
      </c>
      <c r="L89" s="2" t="s">
        <v>46</v>
      </c>
      <c r="M89" s="2" t="s">
        <v>46</v>
      </c>
      <c r="N89" s="2" t="s">
        <v>46</v>
      </c>
      <c r="O89" s="2" t="s">
        <v>46</v>
      </c>
    </row>
    <row r="90" customFormat="false" ht="18.7" hidden="false" customHeight="true" outlineLevel="0" collapsed="false">
      <c r="A90" s="5" t="str">
        <f aca="false">HYPERLINK("https://mncourtfraud.com/file/27-CR-22-17285.pdf","27-CR-22-17285.pdf")</f>
        <v>27-CR-22-17285.pdf</v>
      </c>
      <c r="B90" s="3" t="s">
        <v>768</v>
      </c>
      <c r="C90" s="5" t="str">
        <f aca="false">HYPERLINK("https://mncourtfraud.com/file/27-CR-22-17285.pdf__time-stamp.json","27-CR-22-17285.pdf__time-stamp.json")</f>
        <v>27-CR-22-17285.pdf__time-stamp.json</v>
      </c>
      <c r="D90" s="2" t="s">
        <v>771</v>
      </c>
      <c r="E90" s="2" t="n">
        <v>1000000</v>
      </c>
      <c r="F90" s="2" t="s">
        <v>118</v>
      </c>
      <c r="G90" s="2" t="s">
        <v>119</v>
      </c>
      <c r="H90" s="3" t="s">
        <v>768</v>
      </c>
      <c r="I90" s="2" t="s">
        <v>46</v>
      </c>
      <c r="J90" s="2" t="s">
        <v>46</v>
      </c>
      <c r="K90" s="2" t="s">
        <v>46</v>
      </c>
      <c r="L90" s="2" t="s">
        <v>46</v>
      </c>
      <c r="M90" s="2" t="s">
        <v>46</v>
      </c>
      <c r="N90" s="2" t="s">
        <v>46</v>
      </c>
      <c r="O90" s="2" t="s">
        <v>46</v>
      </c>
    </row>
    <row r="91" customFormat="false" ht="18.7" hidden="false" customHeight="true" outlineLevel="0" collapsed="false">
      <c r="A91" s="5" t="str">
        <f aca="false">HYPERLINK("https://mncourtfraud.com/file/27-CR-22-18159.pdf","27-CR-22-18159.pdf")</f>
        <v>27-CR-22-18159.pdf</v>
      </c>
      <c r="B91" s="3" t="s">
        <v>775</v>
      </c>
      <c r="C91" s="5" t="str">
        <f aca="false">HYPERLINK("https://mncourtfraud.com/file/27-CR-22-18159.pdf__time-stamp.json","27-CR-22-18159.pdf__time-stamp.json")</f>
        <v>27-CR-22-18159.pdf__time-stamp.json</v>
      </c>
      <c r="D91" s="2" t="s">
        <v>778</v>
      </c>
      <c r="E91" s="2" t="n">
        <v>1000000</v>
      </c>
      <c r="F91" s="2" t="s">
        <v>595</v>
      </c>
      <c r="G91" s="2" t="s">
        <v>596</v>
      </c>
      <c r="H91" s="3" t="s">
        <v>775</v>
      </c>
      <c r="I91" s="2" t="s">
        <v>46</v>
      </c>
      <c r="J91" s="2" t="s">
        <v>46</v>
      </c>
      <c r="K91" s="2" t="s">
        <v>46</v>
      </c>
      <c r="L91" s="2" t="s">
        <v>46</v>
      </c>
      <c r="M91" s="2" t="s">
        <v>46</v>
      </c>
      <c r="N91" s="2" t="s">
        <v>46</v>
      </c>
      <c r="O91" s="2" t="s">
        <v>46</v>
      </c>
    </row>
    <row r="92" customFormat="false" ht="18.7" hidden="false" customHeight="true" outlineLevel="0" collapsed="false">
      <c r="A92" s="5" t="str">
        <f aca="false">HYPERLINK("https://mncourtfraud.com/file/27-CR-22-18207.pdf","27-CR-22-18207.pdf")</f>
        <v>27-CR-22-18207.pdf</v>
      </c>
      <c r="B92" s="3" t="s">
        <v>782</v>
      </c>
      <c r="C92" s="5" t="str">
        <f aca="false">HYPERLINK("https://mncourtfraud.com/file/27-CR-22-18207.pdf__time-stamp.json","27-CR-22-18207.pdf__time-stamp.json")</f>
        <v>27-CR-22-18207.pdf__time-stamp.json</v>
      </c>
      <c r="D92" s="2" t="s">
        <v>785</v>
      </c>
      <c r="E92" s="2" t="n">
        <v>1000000</v>
      </c>
      <c r="F92" s="2" t="s">
        <v>118</v>
      </c>
      <c r="G92" s="2" t="s">
        <v>119</v>
      </c>
      <c r="H92" s="3" t="s">
        <v>782</v>
      </c>
      <c r="I92" s="2" t="s">
        <v>46</v>
      </c>
      <c r="J92" s="2" t="s">
        <v>46</v>
      </c>
      <c r="K92" s="2" t="s">
        <v>46</v>
      </c>
      <c r="L92" s="2" t="s">
        <v>46</v>
      </c>
      <c r="M92" s="2" t="s">
        <v>46</v>
      </c>
      <c r="N92" s="2" t="s">
        <v>46</v>
      </c>
      <c r="O92" s="2" t="s">
        <v>46</v>
      </c>
    </row>
    <row r="93" customFormat="false" ht="18.7" hidden="false" customHeight="true" outlineLevel="0" collapsed="false">
      <c r="A93" s="5" t="str">
        <f aca="false">HYPERLINK("https://mncourtfraud.com/file/27-CR-22-18616.pdf","27-CR-22-18616.pdf")</f>
        <v>27-CR-22-18616.pdf</v>
      </c>
      <c r="B93" s="3" t="s">
        <v>789</v>
      </c>
      <c r="C93" s="5" t="str">
        <f aca="false">HYPERLINK("https://mncourtfraud.com/file/27-CR-22-18616.pdf__time-stamp.json","27-CR-22-18616.pdf__time-stamp.json")</f>
        <v>27-CR-22-18616.pdf__time-stamp.json</v>
      </c>
      <c r="D93" s="2" t="s">
        <v>792</v>
      </c>
      <c r="E93" s="2" t="n">
        <v>1000000</v>
      </c>
      <c r="F93" s="2" t="s">
        <v>89</v>
      </c>
      <c r="G93" s="2" t="s">
        <v>90</v>
      </c>
      <c r="H93" s="3" t="s">
        <v>789</v>
      </c>
      <c r="I93" s="2" t="s">
        <v>46</v>
      </c>
      <c r="J93" s="2" t="s">
        <v>46</v>
      </c>
      <c r="K93" s="2" t="s">
        <v>46</v>
      </c>
      <c r="L93" s="2" t="s">
        <v>46</v>
      </c>
      <c r="M93" s="2" t="s">
        <v>46</v>
      </c>
      <c r="N93" s="2" t="s">
        <v>46</v>
      </c>
      <c r="O93" s="2" t="s">
        <v>46</v>
      </c>
    </row>
    <row r="94" customFormat="false" ht="18.7" hidden="false" customHeight="true" outlineLevel="0" collapsed="false">
      <c r="A94" s="5" t="str">
        <f aca="false">HYPERLINK("https://mncourtfraud.com/file/27-CR-22-19018.pdf","27-CR-22-19018.pdf")</f>
        <v>27-CR-22-19018.pdf</v>
      </c>
      <c r="B94" s="3" t="s">
        <v>796</v>
      </c>
      <c r="C94" s="5" t="str">
        <f aca="false">HYPERLINK("https://mncourtfraud.com/file/27-CR-22-19018.pdf__time-stamp.json","27-CR-22-19018.pdf__time-stamp.json")</f>
        <v>27-CR-22-19018.pdf__time-stamp.json</v>
      </c>
      <c r="D94" s="2" t="s">
        <v>799</v>
      </c>
      <c r="E94" s="2" t="n">
        <v>1000000</v>
      </c>
      <c r="F94" s="2" t="s">
        <v>142</v>
      </c>
      <c r="G94" s="2" t="s">
        <v>143</v>
      </c>
      <c r="H94" s="3" t="s">
        <v>796</v>
      </c>
      <c r="I94" s="2" t="s">
        <v>46</v>
      </c>
      <c r="J94" s="2" t="s">
        <v>46</v>
      </c>
      <c r="K94" s="2" t="s">
        <v>46</v>
      </c>
      <c r="L94" s="2" t="s">
        <v>46</v>
      </c>
      <c r="M94" s="2" t="s">
        <v>46</v>
      </c>
      <c r="N94" s="2" t="s">
        <v>46</v>
      </c>
      <c r="O94" s="2" t="s">
        <v>46</v>
      </c>
    </row>
    <row r="95" customFormat="false" ht="18.7" hidden="false" customHeight="true" outlineLevel="0" collapsed="false">
      <c r="A95" s="5" t="str">
        <f aca="false">HYPERLINK("https://mncourtfraud.com/file/27-CR-22-19191.pdf","27-CR-22-19191.pdf")</f>
        <v>27-CR-22-19191.pdf</v>
      </c>
      <c r="B95" s="3" t="s">
        <v>803</v>
      </c>
      <c r="C95" s="5" t="str">
        <f aca="false">HYPERLINK("https://mncourtfraud.com/file/27-CR-22-19191.pdf__time-stamp.json","27-CR-22-19191.pdf__time-stamp.json")</f>
        <v>27-CR-22-19191.pdf__time-stamp.json</v>
      </c>
      <c r="D95" s="2" t="s">
        <v>806</v>
      </c>
      <c r="E95" s="2" t="n">
        <v>1000000</v>
      </c>
      <c r="F95" s="2" t="s">
        <v>391</v>
      </c>
      <c r="G95" s="2" t="s">
        <v>392</v>
      </c>
      <c r="H95" s="3" t="s">
        <v>803</v>
      </c>
      <c r="I95" s="2" t="s">
        <v>46</v>
      </c>
      <c r="J95" s="2" t="s">
        <v>46</v>
      </c>
      <c r="K95" s="2" t="s">
        <v>46</v>
      </c>
      <c r="L95" s="2" t="s">
        <v>46</v>
      </c>
      <c r="M95" s="2" t="s">
        <v>46</v>
      </c>
      <c r="N95" s="2" t="s">
        <v>46</v>
      </c>
      <c r="O95" s="2" t="s">
        <v>46</v>
      </c>
    </row>
    <row r="96" customFormat="false" ht="18.7" hidden="false" customHeight="true" outlineLevel="0" collapsed="false">
      <c r="A96" s="5" t="str">
        <f aca="false">HYPERLINK("https://mncourtfraud.com/file/27-CR-22-20058.pdf","27-CR-22-20058.pdf")</f>
        <v>27-CR-22-20058.pdf</v>
      </c>
      <c r="B96" s="3" t="s">
        <v>810</v>
      </c>
      <c r="C96" s="5" t="str">
        <f aca="false">HYPERLINK("https://mncourtfraud.com/file/27-CR-22-20058.pdf__time-stamp.json","27-CR-22-20058.pdf__time-stamp.json")</f>
        <v>27-CR-22-20058.pdf__time-stamp.json</v>
      </c>
      <c r="D96" s="2" t="s">
        <v>813</v>
      </c>
      <c r="E96" s="2" t="n">
        <v>1000000</v>
      </c>
      <c r="F96" s="2" t="s">
        <v>282</v>
      </c>
      <c r="G96" s="2" t="s">
        <v>283</v>
      </c>
      <c r="H96" s="3" t="s">
        <v>810</v>
      </c>
      <c r="I96" s="2" t="s">
        <v>46</v>
      </c>
      <c r="J96" s="2" t="s">
        <v>46</v>
      </c>
      <c r="K96" s="2" t="s">
        <v>46</v>
      </c>
      <c r="L96" s="2" t="s">
        <v>46</v>
      </c>
      <c r="M96" s="2" t="s">
        <v>46</v>
      </c>
      <c r="N96" s="2" t="s">
        <v>46</v>
      </c>
      <c r="O96" s="2" t="s">
        <v>46</v>
      </c>
    </row>
    <row r="97" customFormat="false" ht="18.7" hidden="false" customHeight="true" outlineLevel="0" collapsed="false">
      <c r="A97" s="5" t="str">
        <f aca="false">HYPERLINK("https://mncourtfraud.com/file/27-CR-22-20239.pdf","27-CR-22-20239.pdf")</f>
        <v>27-CR-22-20239.pdf</v>
      </c>
      <c r="B97" s="3" t="s">
        <v>817</v>
      </c>
      <c r="C97" s="5" t="str">
        <f aca="false">HYPERLINK("https://mncourtfraud.com/file/27-CR-22-20239.pdf__time-stamp.json","27-CR-22-20239.pdf__time-stamp.json")</f>
        <v>27-CR-22-20239.pdf__time-stamp.json</v>
      </c>
      <c r="D97" s="2" t="s">
        <v>820</v>
      </c>
      <c r="E97" s="2" t="n">
        <v>1000000</v>
      </c>
      <c r="F97" s="2" t="s">
        <v>92</v>
      </c>
      <c r="G97" s="2" t="s">
        <v>93</v>
      </c>
      <c r="H97" s="3" t="s">
        <v>817</v>
      </c>
      <c r="I97" s="2" t="s">
        <v>46</v>
      </c>
      <c r="J97" s="2" t="s">
        <v>46</v>
      </c>
      <c r="K97" s="2" t="s">
        <v>46</v>
      </c>
      <c r="L97" s="2" t="s">
        <v>46</v>
      </c>
      <c r="M97" s="2" t="s">
        <v>46</v>
      </c>
      <c r="N97" s="2" t="s">
        <v>46</v>
      </c>
      <c r="O97" s="2" t="s">
        <v>46</v>
      </c>
    </row>
    <row r="98" customFormat="false" ht="18.7" hidden="false" customHeight="true" outlineLevel="0" collapsed="false">
      <c r="A98" s="5" t="str">
        <f aca="false">HYPERLINK("https://mncourtfraud.com/file/27-CR-22-20589.pdf","27-CR-22-20589.pdf")</f>
        <v>27-CR-22-20589.pdf</v>
      </c>
      <c r="B98" s="3" t="s">
        <v>824</v>
      </c>
      <c r="C98" s="5" t="str">
        <f aca="false">HYPERLINK("https://mncourtfraud.com/file/27-CR-22-20589.pdf__time-stamp.json","27-CR-22-20589.pdf__time-stamp.json")</f>
        <v>27-CR-22-20589.pdf__time-stamp.json</v>
      </c>
      <c r="D98" s="2" t="s">
        <v>827</v>
      </c>
      <c r="E98" s="2" t="n">
        <v>1000000</v>
      </c>
      <c r="F98" s="2" t="s">
        <v>77</v>
      </c>
      <c r="G98" s="2" t="s">
        <v>78</v>
      </c>
      <c r="H98" s="3" t="s">
        <v>824</v>
      </c>
      <c r="I98" s="2" t="s">
        <v>46</v>
      </c>
      <c r="J98" s="2" t="s">
        <v>46</v>
      </c>
      <c r="K98" s="2" t="s">
        <v>46</v>
      </c>
      <c r="L98" s="2" t="s">
        <v>46</v>
      </c>
      <c r="M98" s="2" t="s">
        <v>46</v>
      </c>
      <c r="N98" s="2" t="s">
        <v>46</v>
      </c>
      <c r="O98" s="2" t="s">
        <v>46</v>
      </c>
    </row>
    <row r="99" customFormat="false" ht="18.7" hidden="false" customHeight="true" outlineLevel="0" collapsed="false">
      <c r="A99" s="5" t="str">
        <f aca="false">HYPERLINK("https://mncourtfraud.com/file/27-CR-22-20664.pdf","27-CR-22-20664.pdf")</f>
        <v>27-CR-22-20664.pdf</v>
      </c>
      <c r="B99" s="3" t="s">
        <v>831</v>
      </c>
      <c r="C99" s="5" t="str">
        <f aca="false">HYPERLINK("https://mncourtfraud.com/file/27-CR-22-20664.pdf__time-stamp.json","27-CR-22-20664.pdf__time-stamp.json")</f>
        <v>27-CR-22-20664.pdf__time-stamp.json</v>
      </c>
      <c r="D99" s="2" t="s">
        <v>834</v>
      </c>
      <c r="E99" s="2" t="n">
        <v>1000000</v>
      </c>
      <c r="F99" s="2" t="s">
        <v>207</v>
      </c>
      <c r="G99" s="2" t="s">
        <v>208</v>
      </c>
      <c r="H99" s="3" t="s">
        <v>831</v>
      </c>
      <c r="I99" s="2" t="s">
        <v>46</v>
      </c>
      <c r="J99" s="2" t="s">
        <v>46</v>
      </c>
      <c r="K99" s="2" t="s">
        <v>46</v>
      </c>
      <c r="L99" s="2" t="s">
        <v>46</v>
      </c>
      <c r="M99" s="2" t="s">
        <v>46</v>
      </c>
      <c r="N99" s="2" t="s">
        <v>46</v>
      </c>
      <c r="O99" s="2" t="s">
        <v>46</v>
      </c>
    </row>
    <row r="100" customFormat="false" ht="18.7" hidden="false" customHeight="true" outlineLevel="0" collapsed="false">
      <c r="A100" s="5" t="str">
        <f aca="false">HYPERLINK("https://mncourtfraud.com/file/27-CR-22-21107.pdf","27-CR-22-21107.pdf")</f>
        <v>27-CR-22-21107.pdf</v>
      </c>
      <c r="B100" s="3" t="s">
        <v>838</v>
      </c>
      <c r="C100" s="5" t="str">
        <f aca="false">HYPERLINK("https://mncourtfraud.com/file/27-CR-22-21107.pdf__time-stamp.json","27-CR-22-21107.pdf__time-stamp.json")</f>
        <v>27-CR-22-21107.pdf__time-stamp.json</v>
      </c>
      <c r="D100" s="2" t="s">
        <v>841</v>
      </c>
      <c r="E100" s="2" t="n">
        <v>1000000</v>
      </c>
      <c r="F100" s="2" t="s">
        <v>595</v>
      </c>
      <c r="G100" s="2" t="s">
        <v>596</v>
      </c>
      <c r="H100" s="3" t="s">
        <v>838</v>
      </c>
      <c r="I100" s="2" t="s">
        <v>46</v>
      </c>
      <c r="J100" s="2" t="s">
        <v>46</v>
      </c>
      <c r="K100" s="2" t="s">
        <v>46</v>
      </c>
      <c r="L100" s="2" t="s">
        <v>46</v>
      </c>
      <c r="M100" s="2" t="s">
        <v>46</v>
      </c>
      <c r="N100" s="2" t="s">
        <v>46</v>
      </c>
      <c r="O100" s="2" t="s">
        <v>46</v>
      </c>
    </row>
    <row r="101" customFormat="false" ht="18.7" hidden="false" customHeight="true" outlineLevel="0" collapsed="false">
      <c r="A101" s="5" t="str">
        <f aca="false">HYPERLINK("https://mncourtfraud.com/file/27-CR-22-21303.pdf","27-CR-22-21303.pdf")</f>
        <v>27-CR-22-21303.pdf</v>
      </c>
      <c r="B101" s="3" t="s">
        <v>845</v>
      </c>
      <c r="C101" s="5" t="str">
        <f aca="false">HYPERLINK("https://mncourtfraud.com/file/27-CR-22-21303.pdf__time-stamp.json","27-CR-22-21303.pdf__time-stamp.json")</f>
        <v>27-CR-22-21303.pdf__time-stamp.json</v>
      </c>
      <c r="D101" s="2" t="s">
        <v>848</v>
      </c>
      <c r="E101" s="2" t="n">
        <v>1000000</v>
      </c>
      <c r="F101" s="2" t="s">
        <v>400</v>
      </c>
      <c r="G101" s="2" t="s">
        <v>401</v>
      </c>
      <c r="H101" s="3" t="s">
        <v>845</v>
      </c>
      <c r="I101" s="2" t="s">
        <v>46</v>
      </c>
      <c r="J101" s="2" t="s">
        <v>46</v>
      </c>
      <c r="K101" s="2" t="s">
        <v>46</v>
      </c>
      <c r="L101" s="2" t="s">
        <v>46</v>
      </c>
      <c r="M101" s="2" t="s">
        <v>46</v>
      </c>
      <c r="N101" s="2" t="s">
        <v>46</v>
      </c>
      <c r="O101" s="2" t="s">
        <v>46</v>
      </c>
    </row>
    <row r="102" customFormat="false" ht="18.7" hidden="false" customHeight="true" outlineLevel="0" collapsed="false">
      <c r="A102" s="5" t="str">
        <f aca="false">HYPERLINK("https://mncourtfraud.com/file/27-CR-22-21345.pdf","27-CR-22-21345.pdf")</f>
        <v>27-CR-22-21345.pdf</v>
      </c>
      <c r="B102" s="3" t="s">
        <v>852</v>
      </c>
      <c r="C102" s="5" t="str">
        <f aca="false">HYPERLINK("https://mncourtfraud.com/file/27-CR-22-21345.pdf__time-stamp.json","27-CR-22-21345.pdf__time-stamp.json")</f>
        <v>27-CR-22-21345.pdf__time-stamp.json</v>
      </c>
      <c r="D102" s="2" t="s">
        <v>855</v>
      </c>
      <c r="E102" s="2" t="n">
        <v>1000000</v>
      </c>
      <c r="F102" s="2" t="s">
        <v>115</v>
      </c>
      <c r="G102" s="2" t="s">
        <v>116</v>
      </c>
      <c r="H102" s="3" t="s">
        <v>852</v>
      </c>
      <c r="I102" s="2" t="s">
        <v>46</v>
      </c>
      <c r="J102" s="2" t="s">
        <v>46</v>
      </c>
      <c r="K102" s="2" t="s">
        <v>46</v>
      </c>
      <c r="L102" s="2" t="s">
        <v>46</v>
      </c>
      <c r="M102" s="2" t="s">
        <v>46</v>
      </c>
      <c r="N102" s="2" t="s">
        <v>46</v>
      </c>
      <c r="O102" s="2" t="s">
        <v>46</v>
      </c>
    </row>
    <row r="103" customFormat="false" ht="18.7" hidden="false" customHeight="true" outlineLevel="0" collapsed="false">
      <c r="A103" s="5" t="str">
        <f aca="false">HYPERLINK("https://mncourtfraud.com/file/27-CR-22-22541.pdf","27-CR-22-22541.pdf")</f>
        <v>27-CR-22-22541.pdf</v>
      </c>
      <c r="B103" s="3" t="s">
        <v>859</v>
      </c>
      <c r="C103" s="5" t="str">
        <f aca="false">HYPERLINK("https://mncourtfraud.com/file/27-CR-22-22541.pdf__time-stamp.json","27-CR-22-22541.pdf__time-stamp.json")</f>
        <v>27-CR-22-22541.pdf__time-stamp.json</v>
      </c>
      <c r="D103" s="2" t="s">
        <v>862</v>
      </c>
      <c r="E103" s="2" t="n">
        <v>1000000</v>
      </c>
      <c r="F103" s="2" t="s">
        <v>118</v>
      </c>
      <c r="G103" s="2" t="s">
        <v>119</v>
      </c>
      <c r="H103" s="3" t="s">
        <v>859</v>
      </c>
      <c r="I103" s="2" t="s">
        <v>46</v>
      </c>
      <c r="J103" s="2" t="s">
        <v>46</v>
      </c>
      <c r="K103" s="2" t="s">
        <v>46</v>
      </c>
      <c r="L103" s="2" t="s">
        <v>46</v>
      </c>
      <c r="M103" s="2" t="s">
        <v>46</v>
      </c>
      <c r="N103" s="2" t="s">
        <v>46</v>
      </c>
      <c r="O103" s="2" t="s">
        <v>46</v>
      </c>
    </row>
    <row r="104" customFormat="false" ht="18.7" hidden="false" customHeight="true" outlineLevel="0" collapsed="false">
      <c r="A104" s="5" t="str">
        <f aca="false">HYPERLINK("https://mncourtfraud.com/file/27-CR-22-22586.pdf","27-CR-22-22586.pdf")</f>
        <v>27-CR-22-22586.pdf</v>
      </c>
      <c r="B104" s="3" t="s">
        <v>866</v>
      </c>
      <c r="C104" s="5" t="str">
        <f aca="false">HYPERLINK("https://mncourtfraud.com/file/27-CR-22-22586.pdf__time-stamp.json","27-CR-22-22586.pdf__time-stamp.json")</f>
        <v>27-CR-22-22586.pdf__time-stamp.json</v>
      </c>
      <c r="D104" s="2" t="s">
        <v>869</v>
      </c>
      <c r="E104" s="2" t="n">
        <v>1000000</v>
      </c>
      <c r="F104" s="2" t="s">
        <v>107</v>
      </c>
      <c r="G104" s="2" t="s">
        <v>108</v>
      </c>
      <c r="H104" s="3" t="s">
        <v>866</v>
      </c>
      <c r="I104" s="2" t="s">
        <v>46</v>
      </c>
      <c r="J104" s="2" t="s">
        <v>46</v>
      </c>
      <c r="K104" s="2" t="s">
        <v>46</v>
      </c>
      <c r="L104" s="2" t="s">
        <v>46</v>
      </c>
      <c r="M104" s="2" t="s">
        <v>46</v>
      </c>
      <c r="N104" s="2" t="s">
        <v>46</v>
      </c>
      <c r="O104" s="2" t="s">
        <v>46</v>
      </c>
    </row>
    <row r="105" customFormat="false" ht="18.7" hidden="false" customHeight="true" outlineLevel="0" collapsed="false">
      <c r="A105" s="5" t="str">
        <f aca="false">HYPERLINK("https://mncourtfraud.com/file/27-CR-22-22673.pdf","27-CR-22-22673.pdf")</f>
        <v>27-CR-22-22673.pdf</v>
      </c>
      <c r="B105" s="3" t="s">
        <v>873</v>
      </c>
      <c r="C105" s="5" t="str">
        <f aca="false">HYPERLINK("https://mncourtfraud.com/file/27-CR-22-22673.pdf__time-stamp.json","27-CR-22-22673.pdf__time-stamp.json")</f>
        <v>27-CR-22-22673.pdf__time-stamp.json</v>
      </c>
      <c r="D105" s="2" t="s">
        <v>876</v>
      </c>
      <c r="E105" s="2" t="n">
        <v>1000000</v>
      </c>
      <c r="F105" s="2" t="s">
        <v>115</v>
      </c>
      <c r="G105" s="2" t="s">
        <v>116</v>
      </c>
      <c r="H105" s="3" t="s">
        <v>873</v>
      </c>
      <c r="I105" s="2" t="s">
        <v>46</v>
      </c>
      <c r="J105" s="2" t="s">
        <v>46</v>
      </c>
      <c r="K105" s="2" t="s">
        <v>46</v>
      </c>
      <c r="L105" s="2" t="s">
        <v>46</v>
      </c>
      <c r="M105" s="2" t="s">
        <v>46</v>
      </c>
      <c r="N105" s="2" t="s">
        <v>46</v>
      </c>
      <c r="O105" s="2" t="s">
        <v>46</v>
      </c>
    </row>
    <row r="106" customFormat="false" ht="18.7" hidden="false" customHeight="true" outlineLevel="0" collapsed="false">
      <c r="A106" s="5" t="str">
        <f aca="false">HYPERLINK("https://mncourtfraud.com/file/27-CR-22-23335.pdf","27-CR-22-23335.pdf")</f>
        <v>27-CR-22-23335.pdf</v>
      </c>
      <c r="B106" s="3" t="s">
        <v>880</v>
      </c>
      <c r="C106" s="5" t="str">
        <f aca="false">HYPERLINK("https://mncourtfraud.com/file/27-CR-22-23335.pdf__time-stamp.json","27-CR-22-23335.pdf__time-stamp.json")</f>
        <v>27-CR-22-23335.pdf__time-stamp.json</v>
      </c>
      <c r="D106" s="2" t="s">
        <v>883</v>
      </c>
      <c r="E106" s="2" t="n">
        <v>1000000</v>
      </c>
      <c r="F106" s="2" t="s">
        <v>251</v>
      </c>
      <c r="G106" s="2" t="s">
        <v>252</v>
      </c>
      <c r="H106" s="3" t="s">
        <v>880</v>
      </c>
      <c r="I106" s="2" t="s">
        <v>46</v>
      </c>
      <c r="J106" s="2" t="s">
        <v>46</v>
      </c>
      <c r="K106" s="2" t="s">
        <v>46</v>
      </c>
      <c r="L106" s="2" t="s">
        <v>46</v>
      </c>
      <c r="M106" s="2" t="s">
        <v>46</v>
      </c>
      <c r="N106" s="2" t="s">
        <v>46</v>
      </c>
      <c r="O106" s="2" t="s">
        <v>46</v>
      </c>
    </row>
    <row r="107" customFormat="false" ht="18.7" hidden="false" customHeight="true" outlineLevel="0" collapsed="false">
      <c r="A107" s="5" t="str">
        <f aca="false">HYPERLINK("https://mncourtfraud.com/file/27-CR-22-23353.pdf","27-CR-22-23353.pdf")</f>
        <v>27-CR-22-23353.pdf</v>
      </c>
      <c r="B107" s="3" t="s">
        <v>887</v>
      </c>
      <c r="C107" s="5" t="str">
        <f aca="false">HYPERLINK("https://mncourtfraud.com/file/27-CR-22-23353.pdf__time-stamp.json","27-CR-22-23353.pdf__time-stamp.json")</f>
        <v>27-CR-22-23353.pdf__time-stamp.json</v>
      </c>
      <c r="D107" s="2" t="s">
        <v>890</v>
      </c>
      <c r="E107" s="2" t="n">
        <v>1000000</v>
      </c>
      <c r="F107" s="2" t="s">
        <v>251</v>
      </c>
      <c r="G107" s="2" t="s">
        <v>252</v>
      </c>
      <c r="H107" s="3" t="s">
        <v>887</v>
      </c>
      <c r="I107" s="2" t="s">
        <v>46</v>
      </c>
      <c r="J107" s="2" t="s">
        <v>46</v>
      </c>
      <c r="K107" s="2" t="s">
        <v>46</v>
      </c>
      <c r="L107" s="2" t="s">
        <v>46</v>
      </c>
      <c r="M107" s="2" t="s">
        <v>46</v>
      </c>
      <c r="N107" s="2" t="s">
        <v>46</v>
      </c>
      <c r="O107" s="2" t="s">
        <v>46</v>
      </c>
    </row>
    <row r="108" customFormat="false" ht="18.7" hidden="false" customHeight="true" outlineLevel="0" collapsed="false">
      <c r="A108" s="5" t="str">
        <f aca="false">HYPERLINK("https://mncourtfraud.com/file/27-CR-22-24514.pdf","27-CR-22-24514.pdf")</f>
        <v>27-CR-22-24514.pdf</v>
      </c>
      <c r="B108" s="3" t="s">
        <v>894</v>
      </c>
      <c r="C108" s="5" t="str">
        <f aca="false">HYPERLINK("https://mncourtfraud.com/file/27-CR-22-24514.pdf__time-stamp.json","27-CR-22-24514.pdf__time-stamp.json")</f>
        <v>27-CR-22-24514.pdf__time-stamp.json</v>
      </c>
      <c r="D108" s="2" t="s">
        <v>897</v>
      </c>
      <c r="E108" s="2" t="n">
        <v>1000000</v>
      </c>
      <c r="F108" s="2" t="s">
        <v>192</v>
      </c>
      <c r="G108" s="2" t="s">
        <v>193</v>
      </c>
      <c r="H108" s="3" t="s">
        <v>894</v>
      </c>
      <c r="I108" s="2" t="s">
        <v>46</v>
      </c>
      <c r="J108" s="2" t="s">
        <v>46</v>
      </c>
      <c r="K108" s="2" t="s">
        <v>46</v>
      </c>
      <c r="L108" s="2" t="s">
        <v>46</v>
      </c>
      <c r="M108" s="2" t="s">
        <v>46</v>
      </c>
      <c r="N108" s="2" t="s">
        <v>46</v>
      </c>
      <c r="O108" s="2" t="s">
        <v>46</v>
      </c>
    </row>
    <row r="109" customFormat="false" ht="18.7" hidden="false" customHeight="true" outlineLevel="0" collapsed="false">
      <c r="A109" s="5" t="str">
        <f aca="false">HYPERLINK("https://mncourtfraud.com/file/27-CR-22-24571.pdf","27-CR-22-24571.pdf")</f>
        <v>27-CR-22-24571.pdf</v>
      </c>
      <c r="B109" s="3" t="s">
        <v>901</v>
      </c>
      <c r="C109" s="5" t="str">
        <f aca="false">HYPERLINK("https://mncourtfraud.com/file/27-CR-22-24571.pdf__time-stamp.json","27-CR-22-24571.pdf__time-stamp.json")</f>
        <v>27-CR-22-24571.pdf__time-stamp.json</v>
      </c>
      <c r="D109" s="2" t="s">
        <v>904</v>
      </c>
      <c r="E109" s="2" t="n">
        <v>1000000</v>
      </c>
      <c r="F109" s="2" t="s">
        <v>400</v>
      </c>
      <c r="G109" s="2" t="s">
        <v>401</v>
      </c>
      <c r="H109" s="3" t="s">
        <v>901</v>
      </c>
      <c r="I109" s="2" t="s">
        <v>46</v>
      </c>
      <c r="J109" s="2" t="s">
        <v>46</v>
      </c>
      <c r="K109" s="2" t="s">
        <v>46</v>
      </c>
      <c r="L109" s="2" t="s">
        <v>46</v>
      </c>
      <c r="M109" s="2" t="s">
        <v>46</v>
      </c>
      <c r="N109" s="2" t="s">
        <v>46</v>
      </c>
      <c r="O109" s="2" t="s">
        <v>46</v>
      </c>
    </row>
    <row r="110" customFormat="false" ht="18.7" hidden="false" customHeight="true" outlineLevel="0" collapsed="false">
      <c r="A110" s="5" t="str">
        <f aca="false">HYPERLINK("https://mncourtfraud.com/file/27-CR-22-24805.pdf","27-CR-22-24805.pdf")</f>
        <v>27-CR-22-24805.pdf</v>
      </c>
      <c r="B110" s="3" t="s">
        <v>908</v>
      </c>
      <c r="C110" s="5" t="str">
        <f aca="false">HYPERLINK("https://mncourtfraud.com/file/27-CR-22-24805.pdf__time-stamp.json","27-CR-22-24805.pdf__time-stamp.json")</f>
        <v>27-CR-22-24805.pdf__time-stamp.json</v>
      </c>
      <c r="D110" s="2" t="s">
        <v>915</v>
      </c>
      <c r="E110" s="2" t="n">
        <v>1000000</v>
      </c>
      <c r="F110" s="2" t="s">
        <v>104</v>
      </c>
      <c r="G110" s="2" t="s">
        <v>105</v>
      </c>
      <c r="H110" s="3" t="s">
        <v>908</v>
      </c>
      <c r="I110" s="2" t="s">
        <v>46</v>
      </c>
      <c r="J110" s="2" t="s">
        <v>46</v>
      </c>
      <c r="K110" s="2" t="s">
        <v>46</v>
      </c>
      <c r="L110" s="2" t="s">
        <v>46</v>
      </c>
      <c r="M110" s="2" t="s">
        <v>46</v>
      </c>
      <c r="N110" s="2" t="s">
        <v>46</v>
      </c>
      <c r="O110" s="2" t="s">
        <v>46</v>
      </c>
    </row>
    <row r="111" customFormat="false" ht="18.7" hidden="false" customHeight="true" outlineLevel="0" collapsed="false">
      <c r="A111" s="5" t="str">
        <f aca="false">HYPERLINK("https://mncourtfraud.com/file/27-CR-22-25087.pdf","27-CR-22-25087.pdf")</f>
        <v>27-CR-22-25087.pdf</v>
      </c>
      <c r="B111" s="3" t="s">
        <v>919</v>
      </c>
      <c r="C111" s="5" t="str">
        <f aca="false">HYPERLINK("https://mncourtfraud.com/file/27-CR-22-25087.pdf__time-stamp.json","27-CR-22-25087.pdf__time-stamp.json")</f>
        <v>27-CR-22-25087.pdf__time-stamp.json</v>
      </c>
      <c r="D111" s="2" t="s">
        <v>922</v>
      </c>
      <c r="E111" s="2" t="n">
        <v>1000000</v>
      </c>
      <c r="F111" s="2" t="s">
        <v>115</v>
      </c>
      <c r="G111" s="2" t="s">
        <v>116</v>
      </c>
      <c r="H111" s="3" t="s">
        <v>919</v>
      </c>
      <c r="I111" s="2" t="s">
        <v>46</v>
      </c>
      <c r="J111" s="2" t="s">
        <v>46</v>
      </c>
      <c r="K111" s="2" t="s">
        <v>46</v>
      </c>
      <c r="L111" s="2" t="s">
        <v>46</v>
      </c>
      <c r="M111" s="2" t="s">
        <v>46</v>
      </c>
      <c r="N111" s="2" t="s">
        <v>46</v>
      </c>
      <c r="O111" s="2" t="s">
        <v>46</v>
      </c>
    </row>
    <row r="112" customFormat="false" ht="18.7" hidden="false" customHeight="true" outlineLevel="0" collapsed="false">
      <c r="A112" s="5" t="str">
        <f aca="false">HYPERLINK("https://mncourtfraud.com/file/27-CR-22-25161.pdf","27-CR-22-25161.pdf")</f>
        <v>27-CR-22-25161.pdf</v>
      </c>
      <c r="B112" s="3" t="s">
        <v>926</v>
      </c>
      <c r="C112" s="5" t="str">
        <f aca="false">HYPERLINK("https://mncourtfraud.com/file/27-CR-22-25161.pdf__time-stamp.json","27-CR-22-25161.pdf__time-stamp.json")</f>
        <v>27-CR-22-25161.pdf__time-stamp.json</v>
      </c>
      <c r="D112" s="2" t="s">
        <v>929</v>
      </c>
      <c r="E112" s="2" t="n">
        <v>1000000</v>
      </c>
      <c r="F112" s="2" t="s">
        <v>346</v>
      </c>
      <c r="G112" s="2" t="s">
        <v>347</v>
      </c>
      <c r="H112" s="3" t="s">
        <v>926</v>
      </c>
      <c r="I112" s="2" t="s">
        <v>46</v>
      </c>
      <c r="J112" s="2" t="s">
        <v>46</v>
      </c>
      <c r="K112" s="2" t="s">
        <v>46</v>
      </c>
      <c r="L112" s="2" t="s">
        <v>46</v>
      </c>
      <c r="M112" s="2" t="s">
        <v>46</v>
      </c>
      <c r="N112" s="2" t="s">
        <v>46</v>
      </c>
      <c r="O112" s="2" t="s">
        <v>46</v>
      </c>
    </row>
    <row r="113" customFormat="false" ht="18.7" hidden="false" customHeight="true" outlineLevel="0" collapsed="false">
      <c r="A113" s="5" t="str">
        <f aca="false">HYPERLINK("https://mncourtfraud.com/file/27-CR-22-25192.pdf","27-CR-22-25192.pdf")</f>
        <v>27-CR-22-25192.pdf</v>
      </c>
      <c r="B113" s="3" t="s">
        <v>933</v>
      </c>
      <c r="C113" s="5" t="str">
        <f aca="false">HYPERLINK("https://mncourtfraud.com/file/27-CR-22-25192.pdf__time-stamp.json","27-CR-22-25192.pdf__time-stamp.json")</f>
        <v>27-CR-22-25192.pdf__time-stamp.json</v>
      </c>
      <c r="D113" s="2" t="s">
        <v>936</v>
      </c>
      <c r="E113" s="2" t="n">
        <v>1000000</v>
      </c>
      <c r="F113" s="2" t="s">
        <v>118</v>
      </c>
      <c r="G113" s="2" t="s">
        <v>119</v>
      </c>
      <c r="H113" s="3" t="s">
        <v>933</v>
      </c>
      <c r="I113" s="2" t="s">
        <v>46</v>
      </c>
      <c r="J113" s="2" t="s">
        <v>46</v>
      </c>
      <c r="K113" s="2" t="s">
        <v>46</v>
      </c>
      <c r="L113" s="2" t="s">
        <v>46</v>
      </c>
      <c r="M113" s="2" t="s">
        <v>46</v>
      </c>
      <c r="N113" s="2" t="s">
        <v>46</v>
      </c>
      <c r="O113" s="2" t="s">
        <v>46</v>
      </c>
    </row>
    <row r="114" customFormat="false" ht="18.7" hidden="false" customHeight="true" outlineLevel="0" collapsed="false">
      <c r="A114" s="5" t="str">
        <f aca="false">HYPERLINK("https://mncourtfraud.com/file/27-CR-22-25413.pdf","27-CR-22-25413.pdf")</f>
        <v>27-CR-22-25413.pdf</v>
      </c>
      <c r="B114" s="3" t="s">
        <v>940</v>
      </c>
      <c r="C114" s="5" t="str">
        <f aca="false">HYPERLINK("https://mncourtfraud.com/file/27-CR-22-25413.pdf__time-stamp.json","27-CR-22-25413.pdf__time-stamp.json")</f>
        <v>27-CR-22-25413.pdf__time-stamp.json</v>
      </c>
      <c r="D114" s="2" t="s">
        <v>943</v>
      </c>
      <c r="E114" s="2" t="n">
        <v>1000000</v>
      </c>
      <c r="F114" s="2" t="s">
        <v>182</v>
      </c>
      <c r="G114" s="2" t="s">
        <v>183</v>
      </c>
      <c r="H114" s="3" t="s">
        <v>940</v>
      </c>
      <c r="I114" s="2" t="s">
        <v>46</v>
      </c>
      <c r="J114" s="2" t="s">
        <v>46</v>
      </c>
      <c r="K114" s="2" t="s">
        <v>46</v>
      </c>
      <c r="L114" s="2" t="s">
        <v>46</v>
      </c>
      <c r="M114" s="2" t="s">
        <v>46</v>
      </c>
      <c r="N114" s="2" t="s">
        <v>46</v>
      </c>
      <c r="O114" s="2" t="s">
        <v>46</v>
      </c>
    </row>
    <row r="115" customFormat="false" ht="18.7" hidden="false" customHeight="true" outlineLevel="0" collapsed="false">
      <c r="A115" s="5" t="str">
        <f aca="false">HYPERLINK("https://mncourtfraud.com/file/27-CR-22-2594.pdf","27-CR-22-2594.pdf")</f>
        <v>27-CR-22-2594.pdf</v>
      </c>
      <c r="B115" s="3" t="s">
        <v>947</v>
      </c>
      <c r="C115" s="5" t="str">
        <f aca="false">HYPERLINK("https://mncourtfraud.com/file/27-CR-22-2594.pdf__time-stamp.json","27-CR-22-2594.pdf__time-stamp.json")</f>
        <v>27-CR-22-2594.pdf__time-stamp.json</v>
      </c>
      <c r="D115" s="2" t="s">
        <v>950</v>
      </c>
      <c r="E115" s="2" t="n">
        <v>1000000</v>
      </c>
      <c r="F115" s="2" t="s">
        <v>251</v>
      </c>
      <c r="G115" s="2" t="s">
        <v>252</v>
      </c>
      <c r="H115" s="3" t="s">
        <v>947</v>
      </c>
      <c r="I115" s="2" t="s">
        <v>46</v>
      </c>
      <c r="J115" s="2" t="s">
        <v>46</v>
      </c>
      <c r="K115" s="2" t="s">
        <v>46</v>
      </c>
      <c r="L115" s="2" t="s">
        <v>46</v>
      </c>
      <c r="M115" s="2" t="s">
        <v>46</v>
      </c>
      <c r="N115" s="2" t="s">
        <v>46</v>
      </c>
      <c r="O115" s="2" t="s">
        <v>46</v>
      </c>
    </row>
    <row r="116" customFormat="false" ht="18.7" hidden="false" customHeight="true" outlineLevel="0" collapsed="false">
      <c r="A116" s="5" t="str">
        <f aca="false">HYPERLINK("https://mncourtfraud.com/file/27-CR-22-2823.pdf","27-CR-22-2823.pdf")</f>
        <v>27-CR-22-2823.pdf</v>
      </c>
      <c r="B116" s="3" t="s">
        <v>954</v>
      </c>
      <c r="C116" s="5" t="str">
        <f aca="false">HYPERLINK("https://mncourtfraud.com/file/27-CR-22-2823.pdf__time-stamp.json","27-CR-22-2823.pdf__time-stamp.json")</f>
        <v>27-CR-22-2823.pdf__time-stamp.json</v>
      </c>
      <c r="D116" s="2" t="s">
        <v>957</v>
      </c>
      <c r="E116" s="2" t="n">
        <v>1000000</v>
      </c>
      <c r="F116" s="2" t="s">
        <v>182</v>
      </c>
      <c r="G116" s="2" t="s">
        <v>183</v>
      </c>
      <c r="H116" s="3" t="s">
        <v>954</v>
      </c>
      <c r="I116" s="2" t="s">
        <v>46</v>
      </c>
      <c r="J116" s="2" t="s">
        <v>46</v>
      </c>
      <c r="K116" s="2" t="s">
        <v>46</v>
      </c>
      <c r="L116" s="2" t="s">
        <v>46</v>
      </c>
      <c r="M116" s="2" t="s">
        <v>46</v>
      </c>
      <c r="N116" s="2" t="s">
        <v>46</v>
      </c>
      <c r="O116" s="2" t="s">
        <v>46</v>
      </c>
    </row>
    <row r="117" customFormat="false" ht="18.7" hidden="false" customHeight="true" outlineLevel="0" collapsed="false">
      <c r="A117" s="5" t="str">
        <f aca="false">HYPERLINK("https://mncourtfraud.com/file/27-CR-22-3409.pdf","27-CR-22-3409.pdf")</f>
        <v>27-CR-22-3409.pdf</v>
      </c>
      <c r="B117" s="3" t="s">
        <v>961</v>
      </c>
      <c r="C117" s="5" t="str">
        <f aca="false">HYPERLINK("https://mncourtfraud.com/file/27-CR-22-3409.pdf__time-stamp.json","27-CR-22-3409.pdf__time-stamp.json")</f>
        <v>27-CR-22-3409.pdf__time-stamp.json</v>
      </c>
      <c r="D117" s="2" t="s">
        <v>964</v>
      </c>
      <c r="E117" s="2" t="n">
        <v>1000000</v>
      </c>
      <c r="F117" s="2" t="s">
        <v>173</v>
      </c>
      <c r="G117" s="2" t="s">
        <v>174</v>
      </c>
      <c r="H117" s="3" t="s">
        <v>961</v>
      </c>
      <c r="I117" s="2" t="s">
        <v>46</v>
      </c>
      <c r="J117" s="2" t="s">
        <v>46</v>
      </c>
      <c r="K117" s="2" t="s">
        <v>46</v>
      </c>
      <c r="L117" s="2" t="s">
        <v>46</v>
      </c>
      <c r="M117" s="2" t="s">
        <v>46</v>
      </c>
      <c r="N117" s="2" t="s">
        <v>46</v>
      </c>
      <c r="O117" s="2" t="s">
        <v>46</v>
      </c>
    </row>
    <row r="118" customFormat="false" ht="18.7" hidden="false" customHeight="true" outlineLevel="0" collapsed="false">
      <c r="A118" s="5" t="str">
        <f aca="false">HYPERLINK("https://mncourtfraud.com/file/27-CR-22-3642.pdf","27-CR-22-3642.pdf")</f>
        <v>27-CR-22-3642.pdf</v>
      </c>
      <c r="B118" s="3" t="s">
        <v>968</v>
      </c>
      <c r="C118" s="5" t="str">
        <f aca="false">HYPERLINK("https://mncourtfraud.com/file/27-CR-22-3642.pdf__time-stamp.json","27-CR-22-3642.pdf__time-stamp.json")</f>
        <v>27-CR-22-3642.pdf__time-stamp.json</v>
      </c>
      <c r="D118" s="2" t="s">
        <v>971</v>
      </c>
      <c r="E118" s="2" t="n">
        <v>1000000</v>
      </c>
      <c r="F118" s="2" t="s">
        <v>192</v>
      </c>
      <c r="G118" s="2" t="s">
        <v>193</v>
      </c>
      <c r="H118" s="3" t="s">
        <v>968</v>
      </c>
      <c r="I118" s="2" t="s">
        <v>46</v>
      </c>
      <c r="J118" s="2" t="s">
        <v>46</v>
      </c>
      <c r="K118" s="2" t="s">
        <v>46</v>
      </c>
      <c r="L118" s="2" t="s">
        <v>46</v>
      </c>
      <c r="M118" s="2" t="s">
        <v>46</v>
      </c>
      <c r="N118" s="2" t="s">
        <v>46</v>
      </c>
      <c r="O118" s="2" t="s">
        <v>46</v>
      </c>
    </row>
    <row r="119" customFormat="false" ht="18.7" hidden="false" customHeight="true" outlineLevel="0" collapsed="false">
      <c r="A119" s="5" t="str">
        <f aca="false">HYPERLINK("https://mncourtfraud.com/file/27-CR-22-3934.pdf","27-CR-22-3934.pdf")</f>
        <v>27-CR-22-3934.pdf</v>
      </c>
      <c r="B119" s="3" t="s">
        <v>975</v>
      </c>
      <c r="C119" s="5" t="str">
        <f aca="false">HYPERLINK("https://mncourtfraud.com/file/27-CR-22-3934.pdf__time-stamp.json","27-CR-22-3934.pdf__time-stamp.json")</f>
        <v>27-CR-22-3934.pdf__time-stamp.json</v>
      </c>
      <c r="D119" s="2" t="s">
        <v>978</v>
      </c>
      <c r="E119" s="2" t="n">
        <v>1000000</v>
      </c>
      <c r="F119" s="2" t="s">
        <v>251</v>
      </c>
      <c r="G119" s="2" t="s">
        <v>252</v>
      </c>
      <c r="H119" s="3" t="s">
        <v>975</v>
      </c>
      <c r="I119" s="2" t="s">
        <v>46</v>
      </c>
      <c r="J119" s="2" t="s">
        <v>46</v>
      </c>
      <c r="K119" s="2" t="s">
        <v>46</v>
      </c>
      <c r="L119" s="2" t="s">
        <v>46</v>
      </c>
      <c r="M119" s="2" t="s">
        <v>46</v>
      </c>
      <c r="N119" s="2" t="s">
        <v>46</v>
      </c>
      <c r="O119" s="2" t="s">
        <v>46</v>
      </c>
    </row>
    <row r="120" customFormat="false" ht="18.7" hidden="false" customHeight="true" outlineLevel="0" collapsed="false">
      <c r="A120" s="5" t="str">
        <f aca="false">HYPERLINK("https://mncourtfraud.com/file/27-CR-22-4003.pdf","27-CR-22-4003.pdf")</f>
        <v>27-CR-22-4003.pdf</v>
      </c>
      <c r="B120" s="3" t="s">
        <v>982</v>
      </c>
      <c r="C120" s="5" t="str">
        <f aca="false">HYPERLINK("https://mncourtfraud.com/file/27-CR-22-4003.pdf__time-stamp.json","27-CR-22-4003.pdf__time-stamp.json")</f>
        <v>27-CR-22-4003.pdf__time-stamp.json</v>
      </c>
      <c r="D120" s="2" t="s">
        <v>985</v>
      </c>
      <c r="E120" s="2" t="n">
        <v>1000000</v>
      </c>
      <c r="F120" s="2" t="s">
        <v>74</v>
      </c>
      <c r="G120" s="2" t="s">
        <v>75</v>
      </c>
      <c r="H120" s="3" t="s">
        <v>982</v>
      </c>
      <c r="I120" s="2" t="s">
        <v>46</v>
      </c>
      <c r="J120" s="2" t="s">
        <v>46</v>
      </c>
      <c r="K120" s="2" t="s">
        <v>46</v>
      </c>
      <c r="L120" s="2" t="s">
        <v>46</v>
      </c>
      <c r="M120" s="2" t="s">
        <v>46</v>
      </c>
      <c r="N120" s="2" t="s">
        <v>46</v>
      </c>
      <c r="O120" s="2" t="s">
        <v>46</v>
      </c>
    </row>
    <row r="121" customFormat="false" ht="18.7" hidden="false" customHeight="true" outlineLevel="0" collapsed="false">
      <c r="A121" s="5" t="str">
        <f aca="false">HYPERLINK("https://mncourtfraud.com/file/27-CR-22-4257.pdf","27-CR-22-4257.pdf")</f>
        <v>27-CR-22-4257.pdf</v>
      </c>
      <c r="B121" s="3" t="s">
        <v>989</v>
      </c>
      <c r="C121" s="5" t="str">
        <f aca="false">HYPERLINK("https://mncourtfraud.com/file/27-CR-22-4257.pdf__time-stamp.json","27-CR-22-4257.pdf__time-stamp.json")</f>
        <v>27-CR-22-4257.pdf__time-stamp.json</v>
      </c>
      <c r="D121" s="2" t="s">
        <v>992</v>
      </c>
      <c r="E121" s="2" t="n">
        <v>1000000</v>
      </c>
      <c r="F121" s="2" t="s">
        <v>77</v>
      </c>
      <c r="G121" s="2" t="s">
        <v>78</v>
      </c>
      <c r="H121" s="3" t="s">
        <v>989</v>
      </c>
      <c r="I121" s="2" t="s">
        <v>46</v>
      </c>
      <c r="J121" s="2" t="s">
        <v>46</v>
      </c>
      <c r="K121" s="2" t="s">
        <v>46</v>
      </c>
      <c r="L121" s="2" t="s">
        <v>46</v>
      </c>
      <c r="M121" s="2" t="s">
        <v>46</v>
      </c>
      <c r="N121" s="2" t="s">
        <v>46</v>
      </c>
      <c r="O121" s="2" t="s">
        <v>46</v>
      </c>
    </row>
    <row r="122" customFormat="false" ht="18.7" hidden="false" customHeight="true" outlineLevel="0" collapsed="false">
      <c r="A122" s="5" t="str">
        <f aca="false">HYPERLINK("https://mncourtfraud.com/file/27-CR-22-5379.pdf","27-CR-22-5379.pdf")</f>
        <v>27-CR-22-5379.pdf</v>
      </c>
      <c r="B122" s="3" t="s">
        <v>996</v>
      </c>
      <c r="C122" s="5" t="str">
        <f aca="false">HYPERLINK("https://mncourtfraud.com/file/27-CR-22-5379.pdf__time-stamp.json","27-CR-22-5379.pdf__time-stamp.json")</f>
        <v>27-CR-22-5379.pdf__time-stamp.json</v>
      </c>
      <c r="D122" s="2" t="s">
        <v>999</v>
      </c>
      <c r="E122" s="2" t="n">
        <v>1000000</v>
      </c>
      <c r="F122" s="2" t="s">
        <v>207</v>
      </c>
      <c r="G122" s="2" t="s">
        <v>208</v>
      </c>
      <c r="H122" s="3" t="s">
        <v>996</v>
      </c>
      <c r="I122" s="2" t="s">
        <v>46</v>
      </c>
      <c r="J122" s="2" t="s">
        <v>46</v>
      </c>
      <c r="K122" s="2" t="s">
        <v>46</v>
      </c>
      <c r="L122" s="2" t="s">
        <v>46</v>
      </c>
      <c r="M122" s="2" t="s">
        <v>46</v>
      </c>
      <c r="N122" s="2" t="s">
        <v>46</v>
      </c>
      <c r="O122" s="2" t="s">
        <v>46</v>
      </c>
    </row>
    <row r="123" customFormat="false" ht="18.7" hidden="false" customHeight="true" outlineLevel="0" collapsed="false">
      <c r="A123" s="5" t="str">
        <f aca="false">HYPERLINK("https://mncourtfraud.com/file/27-CR-22-7533.pdf","27-CR-22-7533.pdf")</f>
        <v>27-CR-22-7533.pdf</v>
      </c>
      <c r="B123" s="3" t="s">
        <v>1003</v>
      </c>
      <c r="C123" s="5" t="str">
        <f aca="false">HYPERLINK("https://mncourtfraud.com/file/27-CR-22-7533.pdf__time-stamp.json","27-CR-22-7533.pdf__time-stamp.json")</f>
        <v>27-CR-22-7533.pdf__time-stamp.json</v>
      </c>
      <c r="D123" s="2" t="s">
        <v>1006</v>
      </c>
      <c r="E123" s="2" t="n">
        <v>1000000</v>
      </c>
      <c r="F123" s="2" t="s">
        <v>104</v>
      </c>
      <c r="G123" s="2" t="s">
        <v>105</v>
      </c>
      <c r="H123" s="3" t="s">
        <v>1003</v>
      </c>
      <c r="I123" s="2" t="s">
        <v>46</v>
      </c>
      <c r="J123" s="2" t="s">
        <v>46</v>
      </c>
      <c r="K123" s="2" t="s">
        <v>46</v>
      </c>
      <c r="L123" s="2" t="s">
        <v>46</v>
      </c>
      <c r="M123" s="2" t="s">
        <v>46</v>
      </c>
      <c r="N123" s="2" t="s">
        <v>46</v>
      </c>
      <c r="O123" s="2" t="s">
        <v>46</v>
      </c>
    </row>
    <row r="124" customFormat="false" ht="18.7" hidden="false" customHeight="true" outlineLevel="0" collapsed="false">
      <c r="A124" s="5" t="str">
        <f aca="false">HYPERLINK("https://mncourtfraud.com/file/27-CR-22-7651.pdf","27-CR-22-7651.pdf")</f>
        <v>27-CR-22-7651.pdf</v>
      </c>
      <c r="B124" s="3" t="s">
        <v>1010</v>
      </c>
      <c r="C124" s="5" t="str">
        <f aca="false">HYPERLINK("https://mncourtfraud.com/file/27-CR-22-7651.pdf__time-stamp.json","27-CR-22-7651.pdf__time-stamp.json")</f>
        <v>27-CR-22-7651.pdf__time-stamp.json</v>
      </c>
      <c r="D124" s="2" t="s">
        <v>1013</v>
      </c>
      <c r="E124" s="2" t="n">
        <v>1000000</v>
      </c>
      <c r="F124" s="2" t="s">
        <v>400</v>
      </c>
      <c r="G124" s="2" t="s">
        <v>401</v>
      </c>
      <c r="H124" s="3" t="s">
        <v>1010</v>
      </c>
      <c r="I124" s="2" t="s">
        <v>46</v>
      </c>
      <c r="J124" s="2" t="s">
        <v>46</v>
      </c>
      <c r="K124" s="2" t="s">
        <v>46</v>
      </c>
      <c r="L124" s="2" t="s">
        <v>46</v>
      </c>
      <c r="M124" s="2" t="s">
        <v>46</v>
      </c>
      <c r="N124" s="2" t="s">
        <v>46</v>
      </c>
      <c r="O124" s="2" t="s">
        <v>46</v>
      </c>
    </row>
    <row r="125" customFormat="false" ht="18.7" hidden="false" customHeight="true" outlineLevel="0" collapsed="false">
      <c r="A125" s="5" t="str">
        <f aca="false">HYPERLINK("https://mncourtfraud.com/file/27-CR-22-8391.pdf","27-CR-22-8391.pdf")</f>
        <v>27-CR-22-8391.pdf</v>
      </c>
      <c r="B125" s="3" t="s">
        <v>1017</v>
      </c>
      <c r="C125" s="5" t="str">
        <f aca="false">HYPERLINK("https://mncourtfraud.com/file/27-CR-22-8391.pdf__time-stamp.json","27-CR-22-8391.pdf__time-stamp.json")</f>
        <v>27-CR-22-8391.pdf__time-stamp.json</v>
      </c>
      <c r="D125" s="2" t="s">
        <v>1020</v>
      </c>
      <c r="E125" s="2" t="n">
        <v>1000000</v>
      </c>
      <c r="F125" s="2" t="s">
        <v>173</v>
      </c>
      <c r="G125" s="2" t="s">
        <v>174</v>
      </c>
      <c r="H125" s="3" t="s">
        <v>1017</v>
      </c>
      <c r="I125" s="2" t="s">
        <v>46</v>
      </c>
      <c r="J125" s="2" t="s">
        <v>46</v>
      </c>
      <c r="K125" s="2" t="s">
        <v>46</v>
      </c>
      <c r="L125" s="2" t="s">
        <v>46</v>
      </c>
      <c r="M125" s="2" t="s">
        <v>46</v>
      </c>
      <c r="N125" s="2" t="s">
        <v>46</v>
      </c>
      <c r="O125" s="2" t="s">
        <v>46</v>
      </c>
    </row>
    <row r="126" customFormat="false" ht="18.7" hidden="false" customHeight="true" outlineLevel="0" collapsed="false">
      <c r="A126" s="5" t="str">
        <f aca="false">HYPERLINK("https://mncourtfraud.com/file/27-CR-23-10894.pdf","27-CR-23-10894.pdf")</f>
        <v>27-CR-23-10894.pdf</v>
      </c>
      <c r="B126" s="3" t="s">
        <v>1024</v>
      </c>
      <c r="C126" s="5" t="str">
        <f aca="false">HYPERLINK("https://mncourtfraud.com/file/27-CR-23-10894.pdf__time-stamp.json","27-CR-23-10894.pdf__time-stamp.json")</f>
        <v>27-CR-23-10894.pdf__time-stamp.json</v>
      </c>
      <c r="D126" s="2" t="s">
        <v>1027</v>
      </c>
      <c r="E126" s="2" t="n">
        <v>1000000</v>
      </c>
      <c r="F126" s="2" t="s">
        <v>77</v>
      </c>
      <c r="G126" s="2" t="s">
        <v>78</v>
      </c>
      <c r="H126" s="3" t="s">
        <v>1024</v>
      </c>
      <c r="I126" s="2" t="s">
        <v>46</v>
      </c>
      <c r="J126" s="2" t="s">
        <v>46</v>
      </c>
      <c r="K126" s="2" t="s">
        <v>46</v>
      </c>
      <c r="L126" s="2" t="s">
        <v>46</v>
      </c>
      <c r="M126" s="2" t="s">
        <v>46</v>
      </c>
      <c r="N126" s="2" t="s">
        <v>46</v>
      </c>
      <c r="O126" s="2" t="s">
        <v>46</v>
      </c>
    </row>
    <row r="127" customFormat="false" ht="18.7" hidden="false" customHeight="true" outlineLevel="0" collapsed="false">
      <c r="A127" s="5" t="str">
        <f aca="false">HYPERLINK("https://mncourtfraud.com/file/27-CR-23-11476.pdf","27-CR-23-11476.pdf")</f>
        <v>27-CR-23-11476.pdf</v>
      </c>
      <c r="B127" s="3" t="s">
        <v>1031</v>
      </c>
      <c r="C127" s="5" t="str">
        <f aca="false">HYPERLINK("https://mncourtfraud.com/file/27-CR-23-11476.pdf__time-stamp.json","27-CR-23-11476.pdf__time-stamp.json")</f>
        <v>27-CR-23-11476.pdf__time-stamp.json</v>
      </c>
      <c r="D127" s="2" t="s">
        <v>1034</v>
      </c>
      <c r="E127" s="2" t="n">
        <v>1000000</v>
      </c>
      <c r="F127" s="2" t="s">
        <v>62</v>
      </c>
      <c r="G127" s="2" t="s">
        <v>63</v>
      </c>
      <c r="H127" s="3" t="s">
        <v>1031</v>
      </c>
      <c r="I127" s="2" t="s">
        <v>46</v>
      </c>
      <c r="J127" s="2" t="s">
        <v>46</v>
      </c>
      <c r="K127" s="2" t="s">
        <v>46</v>
      </c>
      <c r="L127" s="2" t="s">
        <v>46</v>
      </c>
      <c r="M127" s="2" t="s">
        <v>46</v>
      </c>
      <c r="N127" s="2" t="s">
        <v>46</v>
      </c>
      <c r="O127" s="2" t="s">
        <v>46</v>
      </c>
    </row>
    <row r="128" customFormat="false" ht="18.7" hidden="false" customHeight="true" outlineLevel="0" collapsed="false">
      <c r="A128" s="5" t="str">
        <f aca="false">HYPERLINK("https://mncourtfraud.com/file/27-CR-23-11843.pdf","27-CR-23-11843.pdf")</f>
        <v>27-CR-23-11843.pdf</v>
      </c>
      <c r="B128" s="3" t="s">
        <v>1038</v>
      </c>
      <c r="C128" s="5" t="str">
        <f aca="false">HYPERLINK("https://mncourtfraud.com/file/27-CR-23-11843.pdf__time-stamp.json","27-CR-23-11843.pdf__time-stamp.json")</f>
        <v>27-CR-23-11843.pdf__time-stamp.json</v>
      </c>
      <c r="D128" s="2" t="s">
        <v>1041</v>
      </c>
      <c r="E128" s="2" t="n">
        <v>1000000</v>
      </c>
      <c r="F128" s="2" t="s">
        <v>173</v>
      </c>
      <c r="G128" s="2" t="s">
        <v>174</v>
      </c>
      <c r="H128" s="3" t="s">
        <v>1038</v>
      </c>
      <c r="I128" s="2" t="s">
        <v>46</v>
      </c>
      <c r="J128" s="2" t="s">
        <v>46</v>
      </c>
      <c r="K128" s="2" t="s">
        <v>46</v>
      </c>
      <c r="L128" s="2" t="s">
        <v>46</v>
      </c>
      <c r="M128" s="2" t="s">
        <v>46</v>
      </c>
      <c r="N128" s="2" t="s">
        <v>46</v>
      </c>
      <c r="O128" s="2" t="s">
        <v>46</v>
      </c>
    </row>
    <row r="129" customFormat="false" ht="18.7" hidden="false" customHeight="true" outlineLevel="0" collapsed="false">
      <c r="A129" s="5" t="str">
        <f aca="false">HYPERLINK("https://mncourtfraud.com/file/27-CR-23-12023.pdf","27-CR-23-12023.pdf")</f>
        <v>27-CR-23-12023.pdf</v>
      </c>
      <c r="B129" s="3" t="s">
        <v>1045</v>
      </c>
      <c r="C129" s="5" t="str">
        <f aca="false">HYPERLINK("https://mncourtfraud.com/file/27-CR-23-12023.pdf__time-stamp.json","27-CR-23-12023.pdf__time-stamp.json")</f>
        <v>27-CR-23-12023.pdf__time-stamp.json</v>
      </c>
      <c r="D129" s="2" t="s">
        <v>1048</v>
      </c>
      <c r="E129" s="2" t="n">
        <v>1000000</v>
      </c>
      <c r="F129" s="2" t="s">
        <v>192</v>
      </c>
      <c r="G129" s="2" t="s">
        <v>193</v>
      </c>
      <c r="H129" s="3" t="s">
        <v>1045</v>
      </c>
      <c r="I129" s="2" t="s">
        <v>46</v>
      </c>
      <c r="J129" s="2" t="s">
        <v>46</v>
      </c>
      <c r="K129" s="2" t="s">
        <v>46</v>
      </c>
      <c r="L129" s="2" t="s">
        <v>46</v>
      </c>
      <c r="M129" s="2" t="s">
        <v>46</v>
      </c>
      <c r="N129" s="2" t="s">
        <v>46</v>
      </c>
      <c r="O129" s="2" t="s">
        <v>46</v>
      </c>
    </row>
    <row r="130" customFormat="false" ht="18.7" hidden="false" customHeight="true" outlineLevel="0" collapsed="false">
      <c r="A130" s="5" t="str">
        <f aca="false">HYPERLINK("https://mncourtfraud.com/file/27-CR-23-12165.pdf","27-CR-23-12165.pdf")</f>
        <v>27-CR-23-12165.pdf</v>
      </c>
      <c r="B130" s="3" t="s">
        <v>1052</v>
      </c>
      <c r="C130" s="5" t="str">
        <f aca="false">HYPERLINK("https://mncourtfraud.com/file/27-CR-23-12165.pdf__time-stamp.json","27-CR-23-12165.pdf__time-stamp.json")</f>
        <v>27-CR-23-12165.pdf__time-stamp.json</v>
      </c>
      <c r="D130" s="2" t="s">
        <v>1055</v>
      </c>
      <c r="E130" s="2" t="n">
        <v>1000000</v>
      </c>
      <c r="F130" s="2" t="s">
        <v>89</v>
      </c>
      <c r="G130" s="2" t="s">
        <v>90</v>
      </c>
      <c r="H130" s="3" t="s">
        <v>1052</v>
      </c>
      <c r="I130" s="2" t="s">
        <v>46</v>
      </c>
      <c r="J130" s="2" t="s">
        <v>46</v>
      </c>
      <c r="K130" s="2" t="s">
        <v>46</v>
      </c>
      <c r="L130" s="2" t="s">
        <v>46</v>
      </c>
      <c r="M130" s="2" t="s">
        <v>46</v>
      </c>
      <c r="N130" s="2" t="s">
        <v>46</v>
      </c>
      <c r="O130" s="2" t="s">
        <v>46</v>
      </c>
    </row>
    <row r="131" customFormat="false" ht="18.7" hidden="false" customHeight="true" outlineLevel="0" collapsed="false">
      <c r="A131" s="5" t="str">
        <f aca="false">HYPERLINK("https://mncourtfraud.com/file/27-CR-23-12247.pdf","27-CR-23-12247.pdf")</f>
        <v>27-CR-23-12247.pdf</v>
      </c>
      <c r="B131" s="3" t="s">
        <v>1059</v>
      </c>
      <c r="C131" s="5" t="str">
        <f aca="false">HYPERLINK("https://mncourtfraud.com/file/27-CR-23-12247.pdf__time-stamp.json","27-CR-23-12247.pdf__time-stamp.json")</f>
        <v>27-CR-23-12247.pdf__time-stamp.json</v>
      </c>
      <c r="D131" s="2" t="s">
        <v>1062</v>
      </c>
      <c r="E131" s="2" t="n">
        <v>1000000</v>
      </c>
      <c r="F131" s="2" t="s">
        <v>77</v>
      </c>
      <c r="G131" s="2" t="s">
        <v>78</v>
      </c>
      <c r="H131" s="3" t="s">
        <v>1059</v>
      </c>
      <c r="I131" s="2" t="s">
        <v>46</v>
      </c>
      <c r="J131" s="2" t="s">
        <v>46</v>
      </c>
      <c r="K131" s="2" t="s">
        <v>46</v>
      </c>
      <c r="L131" s="2" t="s">
        <v>46</v>
      </c>
      <c r="M131" s="2" t="s">
        <v>46</v>
      </c>
      <c r="N131" s="2" t="s">
        <v>46</v>
      </c>
      <c r="O131" s="2" t="s">
        <v>46</v>
      </c>
    </row>
    <row r="132" customFormat="false" ht="18.7" hidden="false" customHeight="true" outlineLevel="0" collapsed="false">
      <c r="A132" s="5" t="str">
        <f aca="false">HYPERLINK("https://mncourtfraud.com/file/27-CR-23-12639.pdf","27-CR-23-12639.pdf")</f>
        <v>27-CR-23-12639.pdf</v>
      </c>
      <c r="B132" s="3" t="s">
        <v>1066</v>
      </c>
      <c r="C132" s="5" t="str">
        <f aca="false">HYPERLINK("https://mncourtfraud.com/file/27-CR-23-12639.pdf__time-stamp.json","27-CR-23-12639.pdf__time-stamp.json")</f>
        <v>27-CR-23-12639.pdf__time-stamp.json</v>
      </c>
      <c r="D132" s="2" t="s">
        <v>1069</v>
      </c>
      <c r="E132" s="2" t="n">
        <v>1000000</v>
      </c>
      <c r="F132" s="2" t="s">
        <v>182</v>
      </c>
      <c r="G132" s="2" t="s">
        <v>183</v>
      </c>
      <c r="H132" s="3" t="s">
        <v>1066</v>
      </c>
      <c r="I132" s="2" t="s">
        <v>46</v>
      </c>
      <c r="J132" s="2" t="s">
        <v>46</v>
      </c>
      <c r="K132" s="2" t="s">
        <v>46</v>
      </c>
      <c r="L132" s="2" t="s">
        <v>46</v>
      </c>
      <c r="M132" s="2" t="s">
        <v>46</v>
      </c>
      <c r="N132" s="2" t="s">
        <v>46</v>
      </c>
      <c r="O132" s="2" t="s">
        <v>46</v>
      </c>
    </row>
    <row r="133" customFormat="false" ht="18.7" hidden="false" customHeight="true" outlineLevel="0" collapsed="false">
      <c r="A133" s="5" t="str">
        <f aca="false">HYPERLINK("https://mncourtfraud.com/file/27-CR-23-13300.pdf","27-CR-23-13300.pdf")</f>
        <v>27-CR-23-13300.pdf</v>
      </c>
      <c r="B133" s="3" t="s">
        <v>1073</v>
      </c>
      <c r="C133" s="5" t="str">
        <f aca="false">HYPERLINK("https://mncourtfraud.com/file/27-CR-23-13300.pdf__time-stamp.json","27-CR-23-13300.pdf__time-stamp.json")</f>
        <v>27-CR-23-13300.pdf__time-stamp.json</v>
      </c>
      <c r="D133" s="2" t="s">
        <v>1076</v>
      </c>
      <c r="E133" s="2" t="n">
        <v>1000000</v>
      </c>
      <c r="F133" s="2" t="s">
        <v>1077</v>
      </c>
      <c r="G133" s="2" t="s">
        <v>1078</v>
      </c>
      <c r="H133" s="3" t="s">
        <v>1073</v>
      </c>
      <c r="I133" s="2" t="s">
        <v>46</v>
      </c>
      <c r="J133" s="2" t="s">
        <v>46</v>
      </c>
      <c r="K133" s="2" t="s">
        <v>46</v>
      </c>
      <c r="L133" s="2" t="s">
        <v>46</v>
      </c>
      <c r="M133" s="2" t="s">
        <v>46</v>
      </c>
      <c r="N133" s="2" t="s">
        <v>46</v>
      </c>
      <c r="O133" s="2" t="s">
        <v>46</v>
      </c>
    </row>
    <row r="134" customFormat="false" ht="18.7" hidden="false" customHeight="true" outlineLevel="0" collapsed="false">
      <c r="A134" s="5" t="str">
        <f aca="false">HYPERLINK("https://mncourtfraud.com/file/27-CR-23-14627.pdf","27-CR-23-14627.pdf")</f>
        <v>27-CR-23-14627.pdf</v>
      </c>
      <c r="B134" s="3" t="s">
        <v>1084</v>
      </c>
      <c r="C134" s="5" t="str">
        <f aca="false">HYPERLINK("https://mncourtfraud.com/file/27-CR-23-14627.pdf__time-stamp.json","27-CR-23-14627.pdf__time-stamp.json")</f>
        <v>27-CR-23-14627.pdf__time-stamp.json</v>
      </c>
      <c r="D134" s="2" t="s">
        <v>1087</v>
      </c>
      <c r="E134" s="2" t="n">
        <v>1000000</v>
      </c>
      <c r="F134" s="2" t="s">
        <v>118</v>
      </c>
      <c r="G134" s="2" t="s">
        <v>119</v>
      </c>
      <c r="H134" s="3" t="s">
        <v>1084</v>
      </c>
      <c r="I134" s="2" t="s">
        <v>46</v>
      </c>
      <c r="J134" s="2" t="s">
        <v>46</v>
      </c>
      <c r="K134" s="2" t="s">
        <v>46</v>
      </c>
      <c r="L134" s="2" t="s">
        <v>46</v>
      </c>
      <c r="M134" s="2" t="s">
        <v>46</v>
      </c>
      <c r="N134" s="2" t="s">
        <v>46</v>
      </c>
      <c r="O134" s="2" t="s">
        <v>46</v>
      </c>
    </row>
    <row r="135" customFormat="false" ht="18.7" hidden="false" customHeight="true" outlineLevel="0" collapsed="false">
      <c r="A135" s="5" t="str">
        <f aca="false">HYPERLINK("https://mncourtfraud.com/file/27-CR-23-14706.pdf","27-CR-23-14706.pdf")</f>
        <v>27-CR-23-14706.pdf</v>
      </c>
      <c r="B135" s="3" t="s">
        <v>1091</v>
      </c>
      <c r="C135" s="5" t="str">
        <f aca="false">HYPERLINK("https://mncourtfraud.com/file/27-CR-23-14706.pdf__time-stamp.json","27-CR-23-14706.pdf__time-stamp.json")</f>
        <v>27-CR-23-14706.pdf__time-stamp.json</v>
      </c>
      <c r="D135" s="2" t="s">
        <v>1094</v>
      </c>
      <c r="E135" s="2" t="n">
        <v>1000000</v>
      </c>
      <c r="F135" s="2" t="s">
        <v>142</v>
      </c>
      <c r="G135" s="2" t="s">
        <v>143</v>
      </c>
      <c r="H135" s="3" t="s">
        <v>1091</v>
      </c>
      <c r="I135" s="2" t="s">
        <v>46</v>
      </c>
      <c r="J135" s="2" t="s">
        <v>46</v>
      </c>
      <c r="K135" s="2" t="s">
        <v>46</v>
      </c>
      <c r="L135" s="2" t="s">
        <v>46</v>
      </c>
      <c r="M135" s="2" t="s">
        <v>46</v>
      </c>
      <c r="N135" s="2" t="s">
        <v>46</v>
      </c>
      <c r="O135" s="2" t="s">
        <v>46</v>
      </c>
    </row>
    <row r="136" customFormat="false" ht="18.7" hidden="false" customHeight="true" outlineLevel="0" collapsed="false">
      <c r="A136" s="5" t="str">
        <f aca="false">HYPERLINK("https://mncourtfraud.com/file/27-CR-23-14740.pdf","27-CR-23-14740.pdf")</f>
        <v>27-CR-23-14740.pdf</v>
      </c>
      <c r="B136" s="3" t="s">
        <v>1098</v>
      </c>
      <c r="C136" s="5" t="str">
        <f aca="false">HYPERLINK("https://mncourtfraud.com/file/27-CR-23-14740.pdf__time-stamp.json","27-CR-23-14740.pdf__time-stamp.json")</f>
        <v>27-CR-23-14740.pdf__time-stamp.json</v>
      </c>
      <c r="D136" s="2" t="s">
        <v>1101</v>
      </c>
      <c r="E136" s="2" t="n">
        <v>1000000</v>
      </c>
      <c r="F136" s="2" t="s">
        <v>173</v>
      </c>
      <c r="G136" s="2" t="s">
        <v>174</v>
      </c>
      <c r="H136" s="3" t="s">
        <v>1098</v>
      </c>
      <c r="I136" s="2" t="s">
        <v>46</v>
      </c>
      <c r="J136" s="2" t="s">
        <v>46</v>
      </c>
      <c r="K136" s="2" t="s">
        <v>46</v>
      </c>
      <c r="L136" s="2" t="s">
        <v>46</v>
      </c>
      <c r="M136" s="2" t="s">
        <v>46</v>
      </c>
      <c r="N136" s="2" t="s">
        <v>46</v>
      </c>
      <c r="O136" s="2" t="s">
        <v>46</v>
      </c>
    </row>
    <row r="137" customFormat="false" ht="18.7" hidden="false" customHeight="true" outlineLevel="0" collapsed="false">
      <c r="A137" s="5" t="str">
        <f aca="false">HYPERLINK("https://mncourtfraud.com/file/27-CR-23-16447.pdf","27-CR-23-16447.pdf")</f>
        <v>27-CR-23-16447.pdf</v>
      </c>
      <c r="B137" s="3" t="s">
        <v>1105</v>
      </c>
      <c r="C137" s="5" t="str">
        <f aca="false">HYPERLINK("https://mncourtfraud.com/file/27-CR-23-16447.pdf__time-stamp.json","27-CR-23-16447.pdf__time-stamp.json")</f>
        <v>27-CR-23-16447.pdf__time-stamp.json</v>
      </c>
      <c r="D137" s="2" t="s">
        <v>1108</v>
      </c>
      <c r="E137" s="2" t="n">
        <v>1000000</v>
      </c>
      <c r="F137" s="2" t="s">
        <v>115</v>
      </c>
      <c r="G137" s="2" t="s">
        <v>116</v>
      </c>
      <c r="H137" s="3" t="s">
        <v>1105</v>
      </c>
      <c r="I137" s="2" t="s">
        <v>46</v>
      </c>
      <c r="J137" s="2" t="s">
        <v>46</v>
      </c>
      <c r="K137" s="2" t="s">
        <v>46</v>
      </c>
      <c r="L137" s="2" t="s">
        <v>46</v>
      </c>
      <c r="M137" s="2" t="s">
        <v>46</v>
      </c>
      <c r="N137" s="2" t="s">
        <v>46</v>
      </c>
      <c r="O137" s="2" t="s">
        <v>46</v>
      </c>
    </row>
    <row r="138" customFormat="false" ht="18.7" hidden="false" customHeight="true" outlineLevel="0" collapsed="false">
      <c r="A138" s="5" t="str">
        <f aca="false">HYPERLINK("https://mncourtfraud.com/file/27-CR-23-16875.pdf","27-CR-23-16875.pdf")</f>
        <v>27-CR-23-16875.pdf</v>
      </c>
      <c r="B138" s="3" t="s">
        <v>1112</v>
      </c>
      <c r="C138" s="5" t="str">
        <f aca="false">HYPERLINK("https://mncourtfraud.com/file/27-CR-23-16875.pdf__time-stamp.json","27-CR-23-16875.pdf__time-stamp.json")</f>
        <v>27-CR-23-16875.pdf__time-stamp.json</v>
      </c>
      <c r="D138" s="2" t="s">
        <v>1115</v>
      </c>
      <c r="E138" s="2" t="n">
        <v>1000000</v>
      </c>
      <c r="F138" s="2" t="s">
        <v>207</v>
      </c>
      <c r="G138" s="2" t="s">
        <v>208</v>
      </c>
      <c r="H138" s="3" t="s">
        <v>1112</v>
      </c>
      <c r="I138" s="2" t="s">
        <v>46</v>
      </c>
      <c r="J138" s="2" t="s">
        <v>46</v>
      </c>
      <c r="K138" s="2" t="s">
        <v>46</v>
      </c>
      <c r="L138" s="2" t="s">
        <v>46</v>
      </c>
      <c r="M138" s="2" t="s">
        <v>46</v>
      </c>
      <c r="N138" s="2" t="s">
        <v>46</v>
      </c>
      <c r="O138" s="2" t="s">
        <v>46</v>
      </c>
    </row>
    <row r="139" customFormat="false" ht="18.7" hidden="false" customHeight="true" outlineLevel="0" collapsed="false">
      <c r="A139" s="5" t="str">
        <f aca="false">HYPERLINK("https://mncourtfraud.com/file/27-CR-23-16937.pdf","27-CR-23-16937.pdf")</f>
        <v>27-CR-23-16937.pdf</v>
      </c>
      <c r="B139" s="3" t="s">
        <v>1119</v>
      </c>
      <c r="C139" s="5" t="str">
        <f aca="false">HYPERLINK("https://mncourtfraud.com/file/27-CR-23-16937.pdf__time-stamp.json","27-CR-23-16937.pdf__time-stamp.json")</f>
        <v>27-CR-23-16937.pdf__time-stamp.json</v>
      </c>
      <c r="D139" s="2" t="s">
        <v>1122</v>
      </c>
      <c r="E139" s="2" t="n">
        <v>1000000</v>
      </c>
      <c r="F139" s="2" t="s">
        <v>182</v>
      </c>
      <c r="G139" s="2" t="s">
        <v>183</v>
      </c>
      <c r="H139" s="3" t="s">
        <v>1119</v>
      </c>
      <c r="I139" s="2" t="s">
        <v>46</v>
      </c>
      <c r="J139" s="2" t="s">
        <v>46</v>
      </c>
      <c r="K139" s="2" t="s">
        <v>46</v>
      </c>
      <c r="L139" s="2" t="s">
        <v>46</v>
      </c>
      <c r="M139" s="2" t="s">
        <v>46</v>
      </c>
      <c r="N139" s="2" t="s">
        <v>46</v>
      </c>
      <c r="O139" s="2" t="s">
        <v>46</v>
      </c>
    </row>
    <row r="140" customFormat="false" ht="18.7" hidden="false" customHeight="true" outlineLevel="0" collapsed="false">
      <c r="A140" s="5" t="str">
        <f aca="false">HYPERLINK("https://mncourtfraud.com/file/27-CR-23-17229.pdf","27-CR-23-17229.pdf")</f>
        <v>27-CR-23-17229.pdf</v>
      </c>
      <c r="B140" s="3" t="s">
        <v>1126</v>
      </c>
      <c r="C140" s="5" t="str">
        <f aca="false">HYPERLINK("https://mncourtfraud.com/file/27-CR-23-17229.pdf__time-stamp.json","27-CR-23-17229.pdf__time-stamp.json")</f>
        <v>27-CR-23-17229.pdf__time-stamp.json</v>
      </c>
      <c r="D140" s="2" t="s">
        <v>1129</v>
      </c>
      <c r="E140" s="2" t="n">
        <v>1000000</v>
      </c>
      <c r="F140" s="2" t="s">
        <v>142</v>
      </c>
      <c r="G140" s="2" t="s">
        <v>143</v>
      </c>
      <c r="H140" s="3" t="s">
        <v>1126</v>
      </c>
      <c r="I140" s="2" t="s">
        <v>46</v>
      </c>
      <c r="J140" s="2" t="s">
        <v>46</v>
      </c>
      <c r="K140" s="2" t="s">
        <v>46</v>
      </c>
      <c r="L140" s="2" t="s">
        <v>46</v>
      </c>
      <c r="M140" s="2" t="s">
        <v>46</v>
      </c>
      <c r="N140" s="2" t="s">
        <v>46</v>
      </c>
      <c r="O140" s="2" t="s">
        <v>46</v>
      </c>
    </row>
    <row r="141" customFormat="false" ht="18.7" hidden="false" customHeight="true" outlineLevel="0" collapsed="false">
      <c r="A141" s="5" t="str">
        <f aca="false">HYPERLINK("https://mncourtfraud.com/file/27-CR-23-17316.pdf","27-CR-23-17316.pdf")</f>
        <v>27-CR-23-17316.pdf</v>
      </c>
      <c r="B141" s="3" t="s">
        <v>1133</v>
      </c>
      <c r="C141" s="5" t="str">
        <f aca="false">HYPERLINK("https://mncourtfraud.com/file/27-CR-23-17316.pdf__time-stamp.json","27-CR-23-17316.pdf__time-stamp.json")</f>
        <v>27-CR-23-17316.pdf__time-stamp.json</v>
      </c>
      <c r="D141" s="2" t="s">
        <v>1136</v>
      </c>
      <c r="E141" s="2" t="n">
        <v>1000000</v>
      </c>
      <c r="F141" s="2" t="s">
        <v>391</v>
      </c>
      <c r="G141" s="2" t="s">
        <v>392</v>
      </c>
      <c r="H141" s="3" t="s">
        <v>1133</v>
      </c>
      <c r="I141" s="2" t="s">
        <v>46</v>
      </c>
      <c r="J141" s="2" t="s">
        <v>46</v>
      </c>
      <c r="K141" s="2" t="s">
        <v>46</v>
      </c>
      <c r="L141" s="2" t="s">
        <v>46</v>
      </c>
      <c r="M141" s="2" t="s">
        <v>46</v>
      </c>
      <c r="N141" s="2" t="s">
        <v>46</v>
      </c>
      <c r="O141" s="2" t="s">
        <v>46</v>
      </c>
    </row>
    <row r="142" customFormat="false" ht="18.7" hidden="false" customHeight="true" outlineLevel="0" collapsed="false">
      <c r="A142" s="5" t="str">
        <f aca="false">HYPERLINK("https://mncourtfraud.com/file/27-CR-23-17913.pdf","27-CR-23-17913.pdf")</f>
        <v>27-CR-23-17913.pdf</v>
      </c>
      <c r="B142" s="3" t="s">
        <v>1140</v>
      </c>
      <c r="C142" s="5" t="str">
        <f aca="false">HYPERLINK("https://mncourtfraud.com/file/27-CR-23-17913.pdf__time-stamp.json","27-CR-23-17913.pdf__time-stamp.json")</f>
        <v>27-CR-23-17913.pdf__time-stamp.json</v>
      </c>
      <c r="D142" s="2" t="s">
        <v>1143</v>
      </c>
      <c r="E142" s="2" t="n">
        <v>1000000</v>
      </c>
      <c r="F142" s="2" t="s">
        <v>207</v>
      </c>
      <c r="G142" s="2" t="s">
        <v>208</v>
      </c>
      <c r="H142" s="3" t="s">
        <v>1140</v>
      </c>
      <c r="I142" s="2" t="s">
        <v>46</v>
      </c>
      <c r="J142" s="2" t="s">
        <v>46</v>
      </c>
      <c r="K142" s="2" t="s">
        <v>46</v>
      </c>
      <c r="L142" s="2" t="s">
        <v>46</v>
      </c>
      <c r="M142" s="2" t="s">
        <v>46</v>
      </c>
      <c r="N142" s="2" t="s">
        <v>46</v>
      </c>
      <c r="O142" s="2" t="s">
        <v>46</v>
      </c>
    </row>
    <row r="143" customFormat="false" ht="18.7" hidden="false" customHeight="true" outlineLevel="0" collapsed="false">
      <c r="A143" s="5" t="str">
        <f aca="false">HYPERLINK("https://mncourtfraud.com/file/27-CR-23-17957.pdf","27-CR-23-17957.pdf")</f>
        <v>27-CR-23-17957.pdf</v>
      </c>
      <c r="B143" s="3" t="s">
        <v>1147</v>
      </c>
      <c r="C143" s="5" t="str">
        <f aca="false">HYPERLINK("https://mncourtfraud.com/file/27-CR-23-17957.pdf__time-stamp.json","27-CR-23-17957.pdf__time-stamp.json")</f>
        <v>27-CR-23-17957.pdf__time-stamp.json</v>
      </c>
      <c r="D143" s="2" t="s">
        <v>1150</v>
      </c>
      <c r="E143" s="2" t="n">
        <v>1000000</v>
      </c>
      <c r="F143" s="2" t="s">
        <v>118</v>
      </c>
      <c r="G143" s="2" t="s">
        <v>119</v>
      </c>
      <c r="H143" s="3" t="s">
        <v>1147</v>
      </c>
      <c r="I143" s="2" t="s">
        <v>46</v>
      </c>
      <c r="J143" s="2" t="s">
        <v>46</v>
      </c>
      <c r="K143" s="2" t="s">
        <v>46</v>
      </c>
      <c r="L143" s="2" t="s">
        <v>46</v>
      </c>
      <c r="M143" s="2" t="s">
        <v>46</v>
      </c>
      <c r="N143" s="2" t="s">
        <v>46</v>
      </c>
      <c r="O143" s="2" t="s">
        <v>46</v>
      </c>
    </row>
    <row r="144" customFormat="false" ht="18.7" hidden="false" customHeight="true" outlineLevel="0" collapsed="false">
      <c r="A144" s="5" t="str">
        <f aca="false">HYPERLINK("https://mncourtfraud.com/file/27-CR-23-19296.pdf","27-CR-23-19296.pdf")</f>
        <v>27-CR-23-19296.pdf</v>
      </c>
      <c r="B144" s="3" t="s">
        <v>1154</v>
      </c>
      <c r="C144" s="5" t="str">
        <f aca="false">HYPERLINK("https://mncourtfraud.com/file/27-CR-23-19296.pdf__time-stamp.json","27-CR-23-19296.pdf__time-stamp.json")</f>
        <v>27-CR-23-19296.pdf__time-stamp.json</v>
      </c>
      <c r="D144" s="2" t="s">
        <v>1157</v>
      </c>
      <c r="E144" s="2" t="n">
        <v>1000000</v>
      </c>
      <c r="F144" s="2" t="s">
        <v>231</v>
      </c>
      <c r="G144" s="2" t="s">
        <v>232</v>
      </c>
      <c r="H144" s="3" t="s">
        <v>1154</v>
      </c>
      <c r="I144" s="2" t="s">
        <v>46</v>
      </c>
      <c r="J144" s="2" t="s">
        <v>46</v>
      </c>
      <c r="K144" s="2" t="s">
        <v>46</v>
      </c>
      <c r="L144" s="2" t="s">
        <v>46</v>
      </c>
      <c r="M144" s="2" t="s">
        <v>46</v>
      </c>
      <c r="N144" s="2" t="s">
        <v>46</v>
      </c>
      <c r="O144" s="2" t="s">
        <v>46</v>
      </c>
    </row>
    <row r="145" customFormat="false" ht="18.7" hidden="false" customHeight="true" outlineLevel="0" collapsed="false">
      <c r="A145" s="5" t="str">
        <f aca="false">HYPERLINK("https://mncourtfraud.com/file/27-CR-23-20986.pdf","27-CR-23-20986.pdf")</f>
        <v>27-CR-23-20986.pdf</v>
      </c>
      <c r="B145" s="3" t="s">
        <v>1161</v>
      </c>
      <c r="C145" s="5" t="str">
        <f aca="false">HYPERLINK("https://mncourtfraud.com/file/27-CR-23-20986.pdf__time-stamp.json","27-CR-23-20986.pdf__time-stamp.json")</f>
        <v>27-CR-23-20986.pdf__time-stamp.json</v>
      </c>
      <c r="D145" s="2" t="s">
        <v>1164</v>
      </c>
      <c r="E145" s="2" t="n">
        <v>1000000</v>
      </c>
      <c r="F145" s="2" t="s">
        <v>62</v>
      </c>
      <c r="G145" s="2" t="s">
        <v>63</v>
      </c>
      <c r="H145" s="3" t="s">
        <v>1161</v>
      </c>
      <c r="I145" s="2" t="s">
        <v>46</v>
      </c>
      <c r="J145" s="2" t="s">
        <v>46</v>
      </c>
      <c r="K145" s="2" t="s">
        <v>46</v>
      </c>
      <c r="L145" s="2" t="s">
        <v>46</v>
      </c>
      <c r="M145" s="2" t="s">
        <v>46</v>
      </c>
      <c r="N145" s="2" t="s">
        <v>46</v>
      </c>
      <c r="O145" s="2" t="s">
        <v>46</v>
      </c>
    </row>
    <row r="146" customFormat="false" ht="18.7" hidden="false" customHeight="true" outlineLevel="0" collapsed="false">
      <c r="A146" s="5" t="str">
        <f aca="false">HYPERLINK("https://mncourtfraud.com/file/27-CR-23-21329.pdf","27-CR-23-21329.pdf")</f>
        <v>27-CR-23-21329.pdf</v>
      </c>
      <c r="B146" s="3" t="s">
        <v>1168</v>
      </c>
      <c r="C146" s="5" t="str">
        <f aca="false">HYPERLINK("https://mncourtfraud.com/file/27-CR-23-21329.pdf__time-stamp.json","27-CR-23-21329.pdf__time-stamp.json")</f>
        <v>27-CR-23-21329.pdf__time-stamp.json</v>
      </c>
      <c r="D146" s="2" t="s">
        <v>1171</v>
      </c>
      <c r="E146" s="2" t="n">
        <v>1000000</v>
      </c>
      <c r="F146" s="2" t="s">
        <v>231</v>
      </c>
      <c r="G146" s="2" t="s">
        <v>232</v>
      </c>
      <c r="H146" s="3" t="s">
        <v>1168</v>
      </c>
      <c r="I146" s="2" t="s">
        <v>46</v>
      </c>
      <c r="J146" s="2" t="s">
        <v>46</v>
      </c>
      <c r="K146" s="2" t="s">
        <v>46</v>
      </c>
      <c r="L146" s="2" t="s">
        <v>46</v>
      </c>
      <c r="M146" s="2" t="s">
        <v>46</v>
      </c>
      <c r="N146" s="2" t="s">
        <v>46</v>
      </c>
      <c r="O146" s="2" t="s">
        <v>46</v>
      </c>
    </row>
    <row r="147" customFormat="false" ht="18.7" hidden="false" customHeight="true" outlineLevel="0" collapsed="false">
      <c r="A147" s="5" t="str">
        <f aca="false">HYPERLINK("https://mncourtfraud.com/file/27-CR-23-21530.pdf","27-CR-23-21530.pdf")</f>
        <v>27-CR-23-21530.pdf</v>
      </c>
      <c r="B147" s="3" t="s">
        <v>1175</v>
      </c>
      <c r="C147" s="5" t="str">
        <f aca="false">HYPERLINK("https://mncourtfraud.com/file/27-CR-23-21530.pdf__time-stamp.json","27-CR-23-21530.pdf__time-stamp.json")</f>
        <v>27-CR-23-21530.pdf__time-stamp.json</v>
      </c>
      <c r="D147" s="2" t="s">
        <v>1178</v>
      </c>
      <c r="E147" s="2" t="n">
        <v>1000000</v>
      </c>
      <c r="F147" s="2" t="s">
        <v>92</v>
      </c>
      <c r="G147" s="2" t="s">
        <v>93</v>
      </c>
      <c r="H147" s="3" t="s">
        <v>1175</v>
      </c>
      <c r="I147" s="2" t="s">
        <v>46</v>
      </c>
      <c r="J147" s="2" t="s">
        <v>46</v>
      </c>
      <c r="K147" s="2" t="s">
        <v>46</v>
      </c>
      <c r="L147" s="2" t="s">
        <v>46</v>
      </c>
      <c r="M147" s="2" t="s">
        <v>46</v>
      </c>
      <c r="N147" s="2" t="s">
        <v>46</v>
      </c>
      <c r="O147" s="2" t="s">
        <v>46</v>
      </c>
    </row>
    <row r="148" customFormat="false" ht="18.7" hidden="false" customHeight="true" outlineLevel="0" collapsed="false">
      <c r="A148" s="5" t="str">
        <f aca="false">HYPERLINK("https://mncourtfraud.com/file/27-CR-23-21752.pdf","27-CR-23-21752.pdf")</f>
        <v>27-CR-23-21752.pdf</v>
      </c>
      <c r="B148" s="3" t="s">
        <v>1182</v>
      </c>
      <c r="C148" s="5" t="str">
        <f aca="false">HYPERLINK("https://mncourtfraud.com/file/27-CR-23-21752.pdf__time-stamp.json","27-CR-23-21752.pdf__time-stamp.json")</f>
        <v>27-CR-23-21752.pdf__time-stamp.json</v>
      </c>
      <c r="D148" s="2" t="s">
        <v>1185</v>
      </c>
      <c r="E148" s="2" t="n">
        <v>1000000</v>
      </c>
      <c r="F148" s="2" t="s">
        <v>182</v>
      </c>
      <c r="G148" s="2" t="s">
        <v>183</v>
      </c>
      <c r="H148" s="3" t="s">
        <v>1182</v>
      </c>
      <c r="I148" s="2" t="s">
        <v>46</v>
      </c>
      <c r="J148" s="2" t="s">
        <v>46</v>
      </c>
      <c r="K148" s="2" t="s">
        <v>46</v>
      </c>
      <c r="L148" s="2" t="s">
        <v>46</v>
      </c>
      <c r="M148" s="2" t="s">
        <v>46</v>
      </c>
      <c r="N148" s="2" t="s">
        <v>46</v>
      </c>
      <c r="O148" s="2" t="s">
        <v>46</v>
      </c>
    </row>
    <row r="149" customFormat="false" ht="18.7" hidden="false" customHeight="true" outlineLevel="0" collapsed="false">
      <c r="A149" s="5" t="str">
        <f aca="false">HYPERLINK("https://mncourtfraud.com/file/27-CR-23-22339.pdf","27-CR-23-22339.pdf")</f>
        <v>27-CR-23-22339.pdf</v>
      </c>
      <c r="B149" s="3" t="s">
        <v>1189</v>
      </c>
      <c r="C149" s="5" t="str">
        <f aca="false">HYPERLINK("https://mncourtfraud.com/file/27-CR-23-22339.pdf__time-stamp.json","27-CR-23-22339.pdf__time-stamp.json")</f>
        <v>27-CR-23-22339.pdf__time-stamp.json</v>
      </c>
      <c r="D149" s="2" t="s">
        <v>1192</v>
      </c>
      <c r="E149" s="2" t="n">
        <v>1000000</v>
      </c>
      <c r="F149" s="2" t="s">
        <v>107</v>
      </c>
      <c r="G149" s="2" t="s">
        <v>108</v>
      </c>
      <c r="H149" s="3" t="s">
        <v>1189</v>
      </c>
      <c r="I149" s="2" t="s">
        <v>46</v>
      </c>
      <c r="J149" s="2" t="s">
        <v>46</v>
      </c>
      <c r="K149" s="2" t="s">
        <v>46</v>
      </c>
      <c r="L149" s="2" t="s">
        <v>46</v>
      </c>
      <c r="M149" s="2" t="s">
        <v>46</v>
      </c>
      <c r="N149" s="2" t="s">
        <v>46</v>
      </c>
      <c r="O149" s="2" t="s">
        <v>46</v>
      </c>
    </row>
    <row r="150" customFormat="false" ht="18.7" hidden="false" customHeight="true" outlineLevel="0" collapsed="false">
      <c r="A150" s="5" t="str">
        <f aca="false">HYPERLINK("https://mncourtfraud.com/file/27-CR-23-24785.pdf","27-CR-23-24785.pdf")</f>
        <v>27-CR-23-24785.pdf</v>
      </c>
      <c r="B150" s="3" t="s">
        <v>1196</v>
      </c>
      <c r="C150" s="5" t="str">
        <f aca="false">HYPERLINK("https://mncourtfraud.com/file/27-CR-23-24785.pdf__time-stamp.json","27-CR-23-24785.pdf__time-stamp.json")</f>
        <v>27-CR-23-24785.pdf__time-stamp.json</v>
      </c>
      <c r="D150" s="2" t="s">
        <v>1199</v>
      </c>
      <c r="E150" s="2" t="n">
        <v>1000000</v>
      </c>
      <c r="F150" s="2" t="s">
        <v>107</v>
      </c>
      <c r="G150" s="2" t="s">
        <v>108</v>
      </c>
      <c r="H150" s="3" t="s">
        <v>1196</v>
      </c>
      <c r="I150" s="2" t="s">
        <v>46</v>
      </c>
      <c r="J150" s="2" t="s">
        <v>46</v>
      </c>
      <c r="K150" s="2" t="s">
        <v>46</v>
      </c>
      <c r="L150" s="2" t="s">
        <v>46</v>
      </c>
      <c r="M150" s="2" t="s">
        <v>46</v>
      </c>
      <c r="N150" s="2" t="s">
        <v>46</v>
      </c>
      <c r="O150" s="2" t="s">
        <v>46</v>
      </c>
    </row>
    <row r="151" customFormat="false" ht="18.7" hidden="false" customHeight="true" outlineLevel="0" collapsed="false">
      <c r="A151" s="5" t="str">
        <f aca="false">HYPERLINK("https://mncourtfraud.com/file/27-CR-23-25535.pdf","27-CR-23-25535.pdf")</f>
        <v>27-CR-23-25535.pdf</v>
      </c>
      <c r="B151" s="3" t="s">
        <v>1203</v>
      </c>
      <c r="C151" s="5" t="str">
        <f aca="false">HYPERLINK("https://mncourtfraud.com/file/27-CR-23-25535.pdf__time-stamp.json","27-CR-23-25535.pdf__time-stamp.json")</f>
        <v>27-CR-23-25535.pdf__time-stamp.json</v>
      </c>
      <c r="D151" s="2" t="s">
        <v>1206</v>
      </c>
      <c r="E151" s="2" t="n">
        <v>1000000</v>
      </c>
      <c r="F151" s="2" t="s">
        <v>282</v>
      </c>
      <c r="G151" s="2" t="s">
        <v>283</v>
      </c>
      <c r="H151" s="3" t="s">
        <v>1203</v>
      </c>
      <c r="I151" s="2" t="s">
        <v>46</v>
      </c>
      <c r="J151" s="2" t="s">
        <v>46</v>
      </c>
      <c r="K151" s="2" t="s">
        <v>46</v>
      </c>
      <c r="L151" s="2" t="s">
        <v>46</v>
      </c>
      <c r="M151" s="2" t="s">
        <v>46</v>
      </c>
      <c r="N151" s="2" t="s">
        <v>46</v>
      </c>
      <c r="O151" s="2" t="s">
        <v>46</v>
      </c>
    </row>
    <row r="152" customFormat="false" ht="18.7" hidden="false" customHeight="true" outlineLevel="0" collapsed="false">
      <c r="A152" s="5" t="str">
        <f aca="false">HYPERLINK("https://mncourtfraud.com/file/27-CR-23-2564.pdf","27-CR-23-2564.pdf")</f>
        <v>27-CR-23-2564.pdf</v>
      </c>
      <c r="B152" s="3" t="s">
        <v>1210</v>
      </c>
      <c r="C152" s="5" t="str">
        <f aca="false">HYPERLINK("https://mncourtfraud.com/file/27-CR-23-2564.pdf__time-stamp.json","27-CR-23-2564.pdf__time-stamp.json")</f>
        <v>27-CR-23-2564.pdf__time-stamp.json</v>
      </c>
      <c r="D152" s="2" t="s">
        <v>1213</v>
      </c>
      <c r="E152" s="2" t="n">
        <v>1000000</v>
      </c>
      <c r="F152" s="2" t="s">
        <v>118</v>
      </c>
      <c r="G152" s="2" t="s">
        <v>119</v>
      </c>
      <c r="H152" s="3" t="s">
        <v>1210</v>
      </c>
      <c r="I152" s="2" t="s">
        <v>46</v>
      </c>
      <c r="J152" s="2" t="s">
        <v>46</v>
      </c>
      <c r="K152" s="2" t="s">
        <v>46</v>
      </c>
      <c r="L152" s="2" t="s">
        <v>46</v>
      </c>
      <c r="M152" s="2" t="s">
        <v>46</v>
      </c>
      <c r="N152" s="2" t="s">
        <v>46</v>
      </c>
      <c r="O152" s="2" t="s">
        <v>46</v>
      </c>
    </row>
    <row r="153" customFormat="false" ht="18.7" hidden="false" customHeight="true" outlineLevel="0" collapsed="false">
      <c r="A153" s="5" t="str">
        <f aca="false">HYPERLINK("https://mncourtfraud.com/file/27-CR-23-27551.pdf","27-CR-23-27551.pdf")</f>
        <v>27-CR-23-27551.pdf</v>
      </c>
      <c r="B153" s="3" t="s">
        <v>1217</v>
      </c>
      <c r="C153" s="5" t="str">
        <f aca="false">HYPERLINK("https://mncourtfraud.com/file/27-CR-23-27551.pdf__time-stamp.json","27-CR-23-27551.pdf__time-stamp.json")</f>
        <v>27-CR-23-27551.pdf__time-stamp.json</v>
      </c>
      <c r="D153" s="2" t="s">
        <v>1220</v>
      </c>
      <c r="E153" s="2" t="n">
        <v>1000000</v>
      </c>
      <c r="F153" s="2" t="s">
        <v>1080</v>
      </c>
      <c r="G153" s="2" t="s">
        <v>1081</v>
      </c>
      <c r="H153" s="3" t="s">
        <v>1217</v>
      </c>
      <c r="I153" s="2" t="s">
        <v>46</v>
      </c>
      <c r="J153" s="2" t="s">
        <v>46</v>
      </c>
      <c r="K153" s="2" t="s">
        <v>46</v>
      </c>
      <c r="L153" s="2" t="s">
        <v>46</v>
      </c>
      <c r="M153" s="2" t="s">
        <v>46</v>
      </c>
      <c r="N153" s="2" t="s">
        <v>46</v>
      </c>
      <c r="O153" s="2" t="s">
        <v>46</v>
      </c>
    </row>
    <row r="154" customFormat="false" ht="18.7" hidden="false" customHeight="true" outlineLevel="0" collapsed="false">
      <c r="A154" s="5" t="str">
        <f aca="false">HYPERLINK("https://mncourtfraud.com/file/27-CR-23-315.pdf","27-CR-23-315.pdf")</f>
        <v>27-CR-23-315.pdf</v>
      </c>
      <c r="B154" s="3" t="s">
        <v>1224</v>
      </c>
      <c r="C154" s="5" t="str">
        <f aca="false">HYPERLINK("https://mncourtfraud.com/file/27-CR-23-315.pdf__time-stamp.json","27-CR-23-315.pdf__time-stamp.json")</f>
        <v>27-CR-23-315.pdf__time-stamp.json</v>
      </c>
      <c r="D154" s="2" t="s">
        <v>1227</v>
      </c>
      <c r="E154" s="2" t="n">
        <v>1000000</v>
      </c>
      <c r="F154" s="2" t="s">
        <v>62</v>
      </c>
      <c r="G154" s="2" t="s">
        <v>63</v>
      </c>
      <c r="H154" s="3" t="s">
        <v>1224</v>
      </c>
      <c r="I154" s="2" t="s">
        <v>46</v>
      </c>
      <c r="J154" s="2" t="s">
        <v>46</v>
      </c>
      <c r="K154" s="2" t="s">
        <v>46</v>
      </c>
      <c r="L154" s="2" t="s">
        <v>46</v>
      </c>
      <c r="M154" s="2" t="s">
        <v>46</v>
      </c>
      <c r="N154" s="2" t="s">
        <v>46</v>
      </c>
      <c r="O154" s="2" t="s">
        <v>46</v>
      </c>
    </row>
    <row r="155" customFormat="false" ht="18.7" hidden="false" customHeight="true" outlineLevel="0" collapsed="false">
      <c r="A155" s="5" t="str">
        <f aca="false">HYPERLINK("https://mncourtfraud.com/file/27-CR-23-3612.pdf","27-CR-23-3612.pdf")</f>
        <v>27-CR-23-3612.pdf</v>
      </c>
      <c r="B155" s="3" t="s">
        <v>1231</v>
      </c>
      <c r="C155" s="5" t="str">
        <f aca="false">HYPERLINK("https://mncourtfraud.com/file/27-CR-23-3612.pdf__time-stamp.json","27-CR-23-3612.pdf__time-stamp.json")</f>
        <v>27-CR-23-3612.pdf__time-stamp.json</v>
      </c>
      <c r="D155" s="2" t="s">
        <v>1234</v>
      </c>
      <c r="E155" s="2" t="n">
        <v>1000000</v>
      </c>
      <c r="F155" s="2" t="s">
        <v>115</v>
      </c>
      <c r="G155" s="2" t="s">
        <v>116</v>
      </c>
      <c r="H155" s="3" t="s">
        <v>1231</v>
      </c>
      <c r="I155" s="2" t="s">
        <v>46</v>
      </c>
      <c r="J155" s="2" t="s">
        <v>46</v>
      </c>
      <c r="K155" s="2" t="s">
        <v>46</v>
      </c>
      <c r="L155" s="2" t="s">
        <v>46</v>
      </c>
      <c r="M155" s="2" t="s">
        <v>46</v>
      </c>
      <c r="N155" s="2" t="s">
        <v>46</v>
      </c>
      <c r="O155" s="2" t="s">
        <v>46</v>
      </c>
    </row>
    <row r="156" customFormat="false" ht="18.7" hidden="false" customHeight="true" outlineLevel="0" collapsed="false">
      <c r="A156" s="5" t="str">
        <f aca="false">HYPERLINK("https://mncourtfraud.com/file/27-CR-23-3748.pdf","27-CR-23-3748.pdf")</f>
        <v>27-CR-23-3748.pdf</v>
      </c>
      <c r="B156" s="3" t="s">
        <v>1238</v>
      </c>
      <c r="C156" s="5" t="str">
        <f aca="false">HYPERLINK("https://mncourtfraud.com/file/27-CR-23-3748.pdf__time-stamp.json","27-CR-23-3748.pdf__time-stamp.json")</f>
        <v>27-CR-23-3748.pdf__time-stamp.json</v>
      </c>
      <c r="D156" s="2" t="s">
        <v>1241</v>
      </c>
      <c r="E156" s="2" t="n">
        <v>1000000</v>
      </c>
      <c r="F156" s="2" t="s">
        <v>346</v>
      </c>
      <c r="G156" s="2" t="s">
        <v>347</v>
      </c>
      <c r="H156" s="3" t="s">
        <v>1238</v>
      </c>
      <c r="I156" s="2" t="s">
        <v>46</v>
      </c>
      <c r="J156" s="2" t="s">
        <v>46</v>
      </c>
      <c r="K156" s="2" t="s">
        <v>46</v>
      </c>
      <c r="L156" s="2" t="s">
        <v>46</v>
      </c>
      <c r="M156" s="2" t="s">
        <v>46</v>
      </c>
      <c r="N156" s="2" t="s">
        <v>46</v>
      </c>
      <c r="O156" s="2" t="s">
        <v>46</v>
      </c>
    </row>
    <row r="157" customFormat="false" ht="18.7" hidden="false" customHeight="true" outlineLevel="0" collapsed="false">
      <c r="A157" s="5" t="str">
        <f aca="false">HYPERLINK("https://mncourtfraud.com/file/27-CR-23-3901.pdf","27-CR-23-3901.pdf")</f>
        <v>27-CR-23-3901.pdf</v>
      </c>
      <c r="B157" s="3" t="s">
        <v>1245</v>
      </c>
      <c r="C157" s="5" t="str">
        <f aca="false">HYPERLINK("https://mncourtfraud.com/file/27-CR-23-3901.pdf__time-stamp.json","27-CR-23-3901.pdf__time-stamp.json")</f>
        <v>27-CR-23-3901.pdf__time-stamp.json</v>
      </c>
      <c r="D157" s="2" t="s">
        <v>1248</v>
      </c>
      <c r="E157" s="2" t="n">
        <v>1000000</v>
      </c>
      <c r="F157" s="2" t="s">
        <v>400</v>
      </c>
      <c r="G157" s="2" t="s">
        <v>401</v>
      </c>
      <c r="H157" s="3" t="s">
        <v>1245</v>
      </c>
      <c r="I157" s="2" t="s">
        <v>46</v>
      </c>
      <c r="J157" s="2" t="s">
        <v>46</v>
      </c>
      <c r="K157" s="2" t="s">
        <v>46</v>
      </c>
      <c r="L157" s="2" t="s">
        <v>46</v>
      </c>
      <c r="M157" s="2" t="s">
        <v>46</v>
      </c>
      <c r="N157" s="2" t="s">
        <v>46</v>
      </c>
      <c r="O157" s="2" t="s">
        <v>46</v>
      </c>
    </row>
    <row r="158" customFormat="false" ht="18.7" hidden="false" customHeight="true" outlineLevel="0" collapsed="false">
      <c r="A158" s="5" t="str">
        <f aca="false">HYPERLINK("https://mncourtfraud.com/file/27-CR-23-4406.pdf","27-CR-23-4406.pdf")</f>
        <v>27-CR-23-4406.pdf</v>
      </c>
      <c r="B158" s="3" t="s">
        <v>1252</v>
      </c>
      <c r="C158" s="5" t="str">
        <f aca="false">HYPERLINK("https://mncourtfraud.com/file/27-CR-23-4406.pdf__time-stamp.json","27-CR-23-4406.pdf__time-stamp.json")</f>
        <v>27-CR-23-4406.pdf__time-stamp.json</v>
      </c>
      <c r="D158" s="2" t="s">
        <v>1255</v>
      </c>
      <c r="E158" s="2" t="n">
        <v>1000000</v>
      </c>
      <c r="F158" s="2" t="s">
        <v>104</v>
      </c>
      <c r="G158" s="2" t="s">
        <v>105</v>
      </c>
      <c r="H158" s="3" t="s">
        <v>1252</v>
      </c>
      <c r="I158" s="2" t="s">
        <v>46</v>
      </c>
      <c r="J158" s="2" t="s">
        <v>46</v>
      </c>
      <c r="K158" s="2" t="s">
        <v>46</v>
      </c>
      <c r="L158" s="2" t="s">
        <v>46</v>
      </c>
      <c r="M158" s="2" t="s">
        <v>46</v>
      </c>
      <c r="N158" s="2" t="s">
        <v>46</v>
      </c>
      <c r="O158" s="2" t="s">
        <v>46</v>
      </c>
    </row>
    <row r="159" customFormat="false" ht="18.7" hidden="false" customHeight="true" outlineLevel="0" collapsed="false">
      <c r="A159" s="5" t="str">
        <f aca="false">HYPERLINK("https://mncourtfraud.com/file/27-CR-23-4741.pdf","27-CR-23-4741.pdf")</f>
        <v>27-CR-23-4741.pdf</v>
      </c>
      <c r="B159" s="3" t="s">
        <v>1259</v>
      </c>
      <c r="C159" s="5" t="str">
        <f aca="false">HYPERLINK("https://mncourtfraud.com/file/27-CR-23-4741.pdf__time-stamp.json","27-CR-23-4741.pdf__time-stamp.json")</f>
        <v>27-CR-23-4741.pdf__time-stamp.json</v>
      </c>
      <c r="D159" s="2" t="s">
        <v>1262</v>
      </c>
      <c r="E159" s="2" t="n">
        <v>1000000</v>
      </c>
      <c r="F159" s="2" t="s">
        <v>115</v>
      </c>
      <c r="G159" s="2" t="s">
        <v>116</v>
      </c>
      <c r="H159" s="3" t="s">
        <v>1259</v>
      </c>
      <c r="I159" s="2" t="s">
        <v>46</v>
      </c>
      <c r="J159" s="2" t="s">
        <v>46</v>
      </c>
      <c r="K159" s="2" t="s">
        <v>46</v>
      </c>
      <c r="L159" s="2" t="s">
        <v>46</v>
      </c>
      <c r="M159" s="2" t="s">
        <v>46</v>
      </c>
      <c r="N159" s="2" t="s">
        <v>46</v>
      </c>
      <c r="O159" s="2" t="s">
        <v>46</v>
      </c>
    </row>
    <row r="160" customFormat="false" ht="18.7" hidden="false" customHeight="true" outlineLevel="0" collapsed="false">
      <c r="A160" s="5" t="str">
        <f aca="false">HYPERLINK("https://mncourtfraud.com/file/27-CR-23-5754.pdf","27-CR-23-5754.pdf")</f>
        <v>27-CR-23-5754.pdf</v>
      </c>
      <c r="B160" s="3" t="s">
        <v>1266</v>
      </c>
      <c r="C160" s="5" t="str">
        <f aca="false">HYPERLINK("https://mncourtfraud.com/file/27-CR-23-5754.pdf__time-stamp.json","27-CR-23-5754.pdf__time-stamp.json")</f>
        <v>27-CR-23-5754.pdf__time-stamp.json</v>
      </c>
      <c r="D160" s="2" t="s">
        <v>1269</v>
      </c>
      <c r="E160" s="2" t="n">
        <v>1000000</v>
      </c>
      <c r="F160" s="2" t="s">
        <v>142</v>
      </c>
      <c r="G160" s="2" t="s">
        <v>143</v>
      </c>
      <c r="H160" s="3" t="s">
        <v>1266</v>
      </c>
      <c r="I160" s="2" t="s">
        <v>46</v>
      </c>
      <c r="J160" s="2" t="s">
        <v>46</v>
      </c>
      <c r="K160" s="2" t="s">
        <v>46</v>
      </c>
      <c r="L160" s="2" t="s">
        <v>46</v>
      </c>
      <c r="M160" s="2" t="s">
        <v>46</v>
      </c>
      <c r="N160" s="2" t="s">
        <v>46</v>
      </c>
      <c r="O160" s="2" t="s">
        <v>46</v>
      </c>
    </row>
    <row r="161" customFormat="false" ht="18.7" hidden="false" customHeight="true" outlineLevel="0" collapsed="false">
      <c r="A161" s="5" t="str">
        <f aca="false">HYPERLINK("https://mncourtfraud.com/file/27-CR-23-5794.pdf","27-CR-23-5794.pdf")</f>
        <v>27-CR-23-5794.pdf</v>
      </c>
      <c r="B161" s="3" t="s">
        <v>1273</v>
      </c>
      <c r="C161" s="5" t="str">
        <f aca="false">HYPERLINK("https://mncourtfraud.com/file/27-CR-23-5794.pdf__time-stamp.json","27-CR-23-5794.pdf__time-stamp.json")</f>
        <v>27-CR-23-5794.pdf__time-stamp.json</v>
      </c>
      <c r="D161" s="2" t="s">
        <v>1276</v>
      </c>
      <c r="E161" s="2" t="n">
        <v>1000000</v>
      </c>
      <c r="F161" s="2" t="s">
        <v>595</v>
      </c>
      <c r="G161" s="2" t="s">
        <v>596</v>
      </c>
      <c r="H161" s="3" t="s">
        <v>1273</v>
      </c>
      <c r="I161" s="2" t="s">
        <v>46</v>
      </c>
      <c r="J161" s="2" t="s">
        <v>46</v>
      </c>
      <c r="K161" s="2" t="s">
        <v>46</v>
      </c>
      <c r="L161" s="2" t="s">
        <v>46</v>
      </c>
      <c r="M161" s="2" t="s">
        <v>46</v>
      </c>
      <c r="N161" s="2" t="s">
        <v>46</v>
      </c>
      <c r="O161" s="2" t="s">
        <v>46</v>
      </c>
    </row>
    <row r="162" customFormat="false" ht="18.7" hidden="false" customHeight="true" outlineLevel="0" collapsed="false">
      <c r="A162" s="5" t="str">
        <f aca="false">HYPERLINK("https://mncourtfraud.com/file/27-CR-23-6744.pdf","27-CR-23-6744.pdf")</f>
        <v>27-CR-23-6744.pdf</v>
      </c>
      <c r="B162" s="3" t="s">
        <v>1280</v>
      </c>
      <c r="C162" s="5" t="str">
        <f aca="false">HYPERLINK("https://mncourtfraud.com/file/27-CR-23-6744.pdf__time-stamp.json","27-CR-23-6744.pdf__time-stamp.json")</f>
        <v>27-CR-23-6744.pdf__time-stamp.json</v>
      </c>
      <c r="D162" s="2" t="s">
        <v>1283</v>
      </c>
      <c r="E162" s="2" t="n">
        <v>1000000</v>
      </c>
      <c r="F162" s="2" t="s">
        <v>1080</v>
      </c>
      <c r="G162" s="2" t="s">
        <v>1081</v>
      </c>
      <c r="H162" s="3" t="s">
        <v>1280</v>
      </c>
      <c r="I162" s="2" t="s">
        <v>46</v>
      </c>
      <c r="J162" s="2" t="s">
        <v>46</v>
      </c>
      <c r="K162" s="2" t="s">
        <v>46</v>
      </c>
      <c r="L162" s="2" t="s">
        <v>46</v>
      </c>
      <c r="M162" s="2" t="s">
        <v>46</v>
      </c>
      <c r="N162" s="2" t="s">
        <v>46</v>
      </c>
      <c r="O162" s="2" t="s">
        <v>46</v>
      </c>
    </row>
    <row r="163" customFormat="false" ht="18.7" hidden="false" customHeight="true" outlineLevel="0" collapsed="false">
      <c r="A163" s="5" t="str">
        <f aca="false">HYPERLINK("https://mncourtfraud.com/file/27-CR-23-7424.pdf","27-CR-23-7424.pdf")</f>
        <v>27-CR-23-7424.pdf</v>
      </c>
      <c r="B163" s="3" t="s">
        <v>1287</v>
      </c>
      <c r="C163" s="5" t="str">
        <f aca="false">HYPERLINK("https://mncourtfraud.com/file/27-CR-23-7424.pdf__time-stamp.json","27-CR-23-7424.pdf__time-stamp.json")</f>
        <v>27-CR-23-7424.pdf__time-stamp.json</v>
      </c>
      <c r="D163" s="2" t="s">
        <v>1290</v>
      </c>
      <c r="E163" s="2" t="n">
        <v>1000000</v>
      </c>
      <c r="F163" s="2" t="s">
        <v>207</v>
      </c>
      <c r="G163" s="2" t="s">
        <v>208</v>
      </c>
      <c r="H163" s="3" t="s">
        <v>1287</v>
      </c>
      <c r="I163" s="2" t="s">
        <v>46</v>
      </c>
      <c r="J163" s="2" t="s">
        <v>46</v>
      </c>
      <c r="K163" s="2" t="s">
        <v>46</v>
      </c>
      <c r="L163" s="2" t="s">
        <v>46</v>
      </c>
      <c r="M163" s="2" t="s">
        <v>46</v>
      </c>
      <c r="N163" s="2" t="s">
        <v>46</v>
      </c>
      <c r="O163" s="2" t="s">
        <v>46</v>
      </c>
    </row>
    <row r="164" customFormat="false" ht="18.7" hidden="false" customHeight="true" outlineLevel="0" collapsed="false">
      <c r="A164" s="5" t="str">
        <f aca="false">HYPERLINK("https://mncourtfraud.com/file/27-CR-23-9944.pdf","27-CR-23-9944.pdf")</f>
        <v>27-CR-23-9944.pdf</v>
      </c>
      <c r="B164" s="3" t="s">
        <v>1294</v>
      </c>
      <c r="C164" s="5" t="str">
        <f aca="false">HYPERLINK("https://mncourtfraud.com/file/27-CR-23-9944.pdf__time-stamp.json","27-CR-23-9944.pdf__time-stamp.json")</f>
        <v>27-CR-23-9944.pdf__time-stamp.json</v>
      </c>
      <c r="D164" s="2" t="s">
        <v>1297</v>
      </c>
      <c r="E164" s="2" t="n">
        <v>1000000</v>
      </c>
      <c r="F164" s="2" t="s">
        <v>1077</v>
      </c>
      <c r="G164" s="2" t="s">
        <v>1078</v>
      </c>
      <c r="H164" s="3" t="s">
        <v>1294</v>
      </c>
      <c r="I164" s="2" t="s">
        <v>46</v>
      </c>
      <c r="J164" s="2" t="s">
        <v>46</v>
      </c>
      <c r="K164" s="2" t="s">
        <v>46</v>
      </c>
      <c r="L164" s="2" t="s">
        <v>46</v>
      </c>
      <c r="M164" s="2" t="s">
        <v>46</v>
      </c>
      <c r="N164" s="2" t="s">
        <v>46</v>
      </c>
      <c r="O164" s="2" t="s">
        <v>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C20" activeCellId="0" sqref="C20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25.42"/>
    <col collapsed="false" customWidth="true" hidden="false" outlineLevel="0" max="2" min="2" style="1" width="28.48"/>
    <col collapsed="false" customWidth="true" hidden="false" outlineLevel="0" max="3" min="3" style="3" width="84.23"/>
    <col collapsed="false" customWidth="true" hidden="false" outlineLevel="0" max="4" min="4" style="5" width="46.96"/>
    <col collapsed="false" customWidth="true" hidden="false" outlineLevel="0" max="5" min="5" style="2" width="40.15"/>
    <col collapsed="false" customWidth="true" hidden="false" outlineLevel="0" max="6" min="6" style="2" width="22.36"/>
    <col collapsed="false" customWidth="true" hidden="false" outlineLevel="0" max="8" min="7" style="2" width="39.88"/>
    <col collapsed="false" customWidth="true" hidden="false" outlineLevel="0" max="9" min="9" style="3" width="84.23"/>
    <col collapsed="false" customWidth="true" hidden="false" outlineLevel="0" max="10" min="10" style="2" width="40.15"/>
    <col collapsed="false" customWidth="true" hidden="false" outlineLevel="0" max="11" min="11" style="2" width="25.42"/>
    <col collapsed="false" customWidth="true" hidden="false" outlineLevel="0" max="12" min="12" style="2" width="21.95"/>
    <col collapsed="false" customWidth="true" hidden="false" outlineLevel="0" max="13" min="13" style="2" width="23.61"/>
    <col collapsed="false" customWidth="true" hidden="false" outlineLevel="0" max="14" min="14" style="2" width="23.89"/>
    <col collapsed="false" customWidth="true" hidden="false" outlineLevel="0" max="15" min="15" style="2" width="22.92"/>
    <col collapsed="false" customWidth="true" hidden="false" outlineLevel="0" max="16" min="16" style="2" width="17.64"/>
    <col collapsed="false" customWidth="false" hidden="false" outlineLevel="0" max="1024" min="17" style="3" width="11.52"/>
  </cols>
  <sheetData>
    <row r="1" s="7" customFormat="true" ht="23.05" hidden="false" customHeight="true" outlineLevel="0" collapsed="false">
      <c r="A1" s="6" t="s">
        <v>0</v>
      </c>
      <c r="B1" s="6" t="s">
        <v>6</v>
      </c>
      <c r="C1" s="6" t="s">
        <v>7</v>
      </c>
      <c r="D1" s="6" t="s">
        <v>32</v>
      </c>
      <c r="E1" s="6" t="s">
        <v>33</v>
      </c>
      <c r="F1" s="6" t="s">
        <v>36</v>
      </c>
      <c r="G1" s="6" t="s">
        <v>34</v>
      </c>
      <c r="H1" s="6" t="s">
        <v>35</v>
      </c>
      <c r="I1" s="6" t="s">
        <v>37</v>
      </c>
      <c r="J1" s="6" t="s">
        <v>38</v>
      </c>
      <c r="K1" s="6" t="s">
        <v>40</v>
      </c>
      <c r="L1" s="6" t="s">
        <v>41</v>
      </c>
      <c r="M1" s="6" t="s">
        <v>42</v>
      </c>
      <c r="N1" s="6" t="s">
        <v>43</v>
      </c>
      <c r="O1" s="6" t="s">
        <v>44</v>
      </c>
      <c r="P1" s="6" t="s">
        <v>45</v>
      </c>
    </row>
    <row r="2" customFormat="false" ht="18.7" hidden="false" customHeight="true" outlineLevel="0" collapsed="false">
      <c r="A2" s="5" t="str">
        <f aca="false">HYPERLINK("https://mncourtfraud.com/file/27-CR-13-8110.pdf","27-CR-13-8110.pdf")</f>
        <v>27-CR-13-8110.pdf</v>
      </c>
      <c r="B2" s="5" t="str">
        <f aca="false">HYPERLINK("https://mncourtfraud.com/file/27-CR-13-8110.pdf.ots","27-CR-13-8110.pdf.ots")</f>
        <v>27-CR-13-8110.pdf.ots</v>
      </c>
      <c r="C2" s="3" t="s">
        <v>50</v>
      </c>
      <c r="D2" s="5" t="str">
        <f aca="false">HYPERLINK("https://mncourtfraud.com/file/27-CR-13-8110.pdf.ots__time-stamp.json","27-CR-13-8110.pdf.ots__time-stamp.json")</f>
        <v>27-CR-13-8110.pdf.ots__time-stamp.json</v>
      </c>
      <c r="E2" s="2" t="s">
        <v>61</v>
      </c>
      <c r="F2" s="2" t="n">
        <v>1000000</v>
      </c>
      <c r="G2" s="2" t="s">
        <v>62</v>
      </c>
      <c r="H2" s="2" t="s">
        <v>63</v>
      </c>
      <c r="I2" s="3" t="s">
        <v>50</v>
      </c>
      <c r="J2" s="2" t="s">
        <v>46</v>
      </c>
      <c r="K2" s="2" t="s">
        <v>46</v>
      </c>
      <c r="L2" s="2" t="s">
        <v>46</v>
      </c>
      <c r="M2" s="2" t="s">
        <v>46</v>
      </c>
      <c r="N2" s="2" t="s">
        <v>46</v>
      </c>
      <c r="O2" s="2" t="s">
        <v>46</v>
      </c>
      <c r="P2" s="2" t="s">
        <v>46</v>
      </c>
    </row>
    <row r="3" customFormat="false" ht="18.7" hidden="false" customHeight="true" outlineLevel="0" collapsed="false">
      <c r="A3" s="5" t="str">
        <f aca="false">HYPERLINK("https://mncourtfraud.com/file/27-CR-18-11994.pdf","27-CR-18-11994.pdf")</f>
        <v>27-CR-18-11994.pdf</v>
      </c>
      <c r="B3" s="5" t="str">
        <f aca="false">HYPERLINK("https://mncourtfraud.com/file/27-CR-18-11994.pdf.ots","27-CR-18-11994.pdf.ots")</f>
        <v>27-CR-18-11994.pdf.ots</v>
      </c>
      <c r="C3" s="3" t="s">
        <v>67</v>
      </c>
      <c r="D3" s="5" t="str">
        <f aca="false">HYPERLINK("https://mncourtfraud.com/file/27-CR-18-11994.pdf.ots__time-stamp.json","27-CR-18-11994.pdf.ots__time-stamp.json")</f>
        <v>27-CR-18-11994.pdf.ots__time-stamp.json</v>
      </c>
      <c r="E3" s="2" t="s">
        <v>76</v>
      </c>
      <c r="F3" s="2" t="n">
        <v>1000000</v>
      </c>
      <c r="G3" s="2" t="s">
        <v>77</v>
      </c>
      <c r="H3" s="2" t="s">
        <v>78</v>
      </c>
      <c r="I3" s="3" t="s">
        <v>67</v>
      </c>
      <c r="J3" s="2" t="s">
        <v>46</v>
      </c>
      <c r="K3" s="2" t="s">
        <v>46</v>
      </c>
      <c r="L3" s="2" t="s">
        <v>46</v>
      </c>
      <c r="M3" s="2" t="s">
        <v>46</v>
      </c>
      <c r="N3" s="2" t="s">
        <v>46</v>
      </c>
      <c r="O3" s="2" t="s">
        <v>46</v>
      </c>
      <c r="P3" s="2" t="s">
        <v>46</v>
      </c>
    </row>
    <row r="4" customFormat="false" ht="18.7" hidden="false" customHeight="true" outlineLevel="0" collapsed="false">
      <c r="A4" s="5" t="str">
        <f aca="false">HYPERLINK("https://mncourtfraud.com/file/27-CR-18-12650.pdf","27-CR-18-12650.pdf")</f>
        <v>27-CR-18-12650.pdf</v>
      </c>
      <c r="B4" s="5" t="str">
        <f aca="false">HYPERLINK("https://mncourtfraud.com/file/27-CR-18-12650.pdf.ots","27-CR-18-12650.pdf.ots")</f>
        <v>27-CR-18-12650.pdf.ots</v>
      </c>
      <c r="C4" s="3" t="s">
        <v>82</v>
      </c>
      <c r="D4" s="5" t="str">
        <f aca="false">HYPERLINK("https://mncourtfraud.com/file/27-CR-18-12650.pdf.ots__time-stamp.json","27-CR-18-12650.pdf.ots__time-stamp.json")</f>
        <v>27-CR-18-12650.pdf.ots__time-stamp.json</v>
      </c>
      <c r="E4" s="2" t="s">
        <v>91</v>
      </c>
      <c r="F4" s="2" t="n">
        <v>1000000</v>
      </c>
      <c r="G4" s="2" t="s">
        <v>92</v>
      </c>
      <c r="H4" s="2" t="s">
        <v>93</v>
      </c>
      <c r="I4" s="3" t="s">
        <v>82</v>
      </c>
      <c r="J4" s="2" t="s">
        <v>46</v>
      </c>
      <c r="K4" s="2" t="s">
        <v>46</v>
      </c>
      <c r="L4" s="2" t="s">
        <v>46</v>
      </c>
      <c r="M4" s="2" t="s">
        <v>46</v>
      </c>
      <c r="N4" s="2" t="s">
        <v>46</v>
      </c>
      <c r="O4" s="2" t="s">
        <v>46</v>
      </c>
      <c r="P4" s="2" t="s">
        <v>46</v>
      </c>
    </row>
    <row r="5" customFormat="false" ht="18.7" hidden="false" customHeight="true" outlineLevel="0" collapsed="false">
      <c r="A5" s="5" t="str">
        <f aca="false">HYPERLINK("https://mncourtfraud.com/file/27-CR-18-28148.pdf","27-CR-18-28148.pdf")</f>
        <v>27-CR-18-28148.pdf</v>
      </c>
      <c r="B5" s="5" t="str">
        <f aca="false">HYPERLINK("https://mncourtfraud.com/file/27-CR-18-28148.pdf.ots","27-CR-18-28148.pdf.ots")</f>
        <v>27-CR-18-28148.pdf.ots</v>
      </c>
      <c r="C5" s="3" t="s">
        <v>97</v>
      </c>
      <c r="D5" s="5" t="str">
        <f aca="false">HYPERLINK("https://mncourtfraud.com/file/27-CR-18-28148.pdf.ots__time-stamp.json","27-CR-18-28148.pdf.ots__time-stamp.json")</f>
        <v>27-CR-18-28148.pdf.ots__time-stamp.json</v>
      </c>
      <c r="E5" s="2" t="s">
        <v>106</v>
      </c>
      <c r="F5" s="2" t="n">
        <v>1000000</v>
      </c>
      <c r="G5" s="2" t="s">
        <v>107</v>
      </c>
      <c r="H5" s="2" t="s">
        <v>108</v>
      </c>
      <c r="I5" s="3" t="s">
        <v>97</v>
      </c>
      <c r="J5" s="2" t="s">
        <v>46</v>
      </c>
      <c r="K5" s="2" t="s">
        <v>46</v>
      </c>
      <c r="L5" s="2" t="s">
        <v>46</v>
      </c>
      <c r="M5" s="2" t="s">
        <v>46</v>
      </c>
      <c r="N5" s="2" t="s">
        <v>46</v>
      </c>
      <c r="O5" s="2" t="s">
        <v>46</v>
      </c>
      <c r="P5" s="2" t="s">
        <v>46</v>
      </c>
    </row>
    <row r="6" customFormat="false" ht="18.7" hidden="false" customHeight="true" outlineLevel="0" collapsed="false">
      <c r="A6" s="5" t="str">
        <f aca="false">HYPERLINK("https://mncourtfraud.com/file/27-CR-18-5483.pdf","27-CR-18-5483.pdf")</f>
        <v>27-CR-18-5483.pdf</v>
      </c>
      <c r="B6" s="5" t="str">
        <f aca="false">HYPERLINK("https://mncourtfraud.com/file/27-CR-18-5483.pdf.ots","27-CR-18-5483.pdf.ots")</f>
        <v>27-CR-18-5483.pdf.ots</v>
      </c>
      <c r="C6" s="3" t="s">
        <v>112</v>
      </c>
      <c r="D6" s="5" t="str">
        <f aca="false">HYPERLINK("https://mncourtfraud.com/file/27-CR-18-5483.pdf.ots__time-stamp.json","27-CR-18-5483.pdf.ots__time-stamp.json")</f>
        <v>27-CR-18-5483.pdf.ots__time-stamp.json</v>
      </c>
      <c r="E6" s="2" t="s">
        <v>117</v>
      </c>
      <c r="F6" s="2" t="n">
        <v>1000000</v>
      </c>
      <c r="G6" s="2" t="s">
        <v>118</v>
      </c>
      <c r="H6" s="2" t="s">
        <v>119</v>
      </c>
      <c r="I6" s="3" t="s">
        <v>112</v>
      </c>
      <c r="J6" s="2" t="s">
        <v>46</v>
      </c>
      <c r="K6" s="2" t="s">
        <v>46</v>
      </c>
      <c r="L6" s="2" t="s">
        <v>46</v>
      </c>
      <c r="M6" s="2" t="s">
        <v>46</v>
      </c>
      <c r="N6" s="2" t="s">
        <v>46</v>
      </c>
      <c r="O6" s="2" t="s">
        <v>46</v>
      </c>
      <c r="P6" s="2" t="s">
        <v>46</v>
      </c>
    </row>
    <row r="7" customFormat="false" ht="18.7" hidden="false" customHeight="true" outlineLevel="0" collapsed="false">
      <c r="A7" s="5" t="str">
        <f aca="false">HYPERLINK("https://mncourtfraud.com/file/27-CR-18-8630.pdf","27-CR-18-8630.pdf")</f>
        <v>27-CR-18-8630.pdf</v>
      </c>
      <c r="B7" s="5" t="str">
        <f aca="false">HYPERLINK("https://mncourtfraud.com/file/27-CR-18-8630.pdf.ots","27-CR-18-8630.pdf.ots")</f>
        <v>27-CR-18-8630.pdf.ots</v>
      </c>
      <c r="C7" s="3" t="s">
        <v>123</v>
      </c>
      <c r="D7" s="5" t="str">
        <f aca="false">HYPERLINK("https://mncourtfraud.com/file/27-CR-18-8630.pdf.ots__time-stamp.json","27-CR-18-8630.pdf.ots__time-stamp.json")</f>
        <v>27-CR-18-8630.pdf.ots__time-stamp.json</v>
      </c>
      <c r="E7" s="2" t="s">
        <v>130</v>
      </c>
      <c r="F7" s="2" t="n">
        <v>1000000</v>
      </c>
      <c r="G7" s="2" t="s">
        <v>77</v>
      </c>
      <c r="H7" s="2" t="s">
        <v>78</v>
      </c>
      <c r="I7" s="3" t="s">
        <v>123</v>
      </c>
      <c r="J7" s="2" t="s">
        <v>46</v>
      </c>
      <c r="K7" s="2" t="s">
        <v>46</v>
      </c>
      <c r="L7" s="2" t="s">
        <v>46</v>
      </c>
      <c r="M7" s="2" t="s">
        <v>46</v>
      </c>
      <c r="N7" s="2" t="s">
        <v>46</v>
      </c>
      <c r="O7" s="2" t="s">
        <v>46</v>
      </c>
      <c r="P7" s="2" t="s">
        <v>46</v>
      </c>
    </row>
    <row r="8" customFormat="false" ht="18.7" hidden="false" customHeight="true" outlineLevel="0" collapsed="false">
      <c r="A8" s="5" t="str">
        <f aca="false">HYPERLINK("https://mncourtfraud.com/file/27-CR-19-12378.pdf","27-CR-19-12378.pdf")</f>
        <v>27-CR-19-12378.pdf</v>
      </c>
      <c r="B8" s="5" t="str">
        <f aca="false">HYPERLINK("https://mncourtfraud.com/file/27-CR-19-12378.pdf.ots","27-CR-19-12378.pdf.ots")</f>
        <v>27-CR-19-12378.pdf.ots</v>
      </c>
      <c r="C8" s="3" t="s">
        <v>134</v>
      </c>
      <c r="D8" s="5" t="str">
        <f aca="false">HYPERLINK("https://mncourtfraud.com/file/27-CR-19-12378.pdf.ots__time-stamp.json","27-CR-19-12378.pdf.ots__time-stamp.json")</f>
        <v>27-CR-19-12378.pdf.ots__time-stamp.json</v>
      </c>
      <c r="E8" s="2" t="s">
        <v>141</v>
      </c>
      <c r="F8" s="2" t="n">
        <v>1000000</v>
      </c>
      <c r="G8" s="2" t="s">
        <v>142</v>
      </c>
      <c r="H8" s="2" t="s">
        <v>143</v>
      </c>
      <c r="I8" s="3" t="s">
        <v>134</v>
      </c>
      <c r="J8" s="2" t="s">
        <v>46</v>
      </c>
      <c r="K8" s="2" t="s">
        <v>46</v>
      </c>
      <c r="L8" s="2" t="s">
        <v>46</v>
      </c>
      <c r="M8" s="2" t="s">
        <v>46</v>
      </c>
      <c r="N8" s="2" t="s">
        <v>46</v>
      </c>
      <c r="O8" s="2" t="s">
        <v>46</v>
      </c>
      <c r="P8" s="2" t="s">
        <v>46</v>
      </c>
    </row>
    <row r="9" customFormat="false" ht="18.7" hidden="false" customHeight="true" outlineLevel="0" collapsed="false">
      <c r="A9" s="5" t="str">
        <f aca="false">HYPERLINK("https://mncourtfraud.com/file/27-CR-19-14131.pdf","27-CR-19-14131.pdf")</f>
        <v>27-CR-19-14131.pdf</v>
      </c>
      <c r="B9" s="5" t="str">
        <f aca="false">HYPERLINK("https://mncourtfraud.com/file/27-CR-19-14131.pdf.ots","27-CR-19-14131.pdf.ots")</f>
        <v>27-CR-19-14131.pdf.ots</v>
      </c>
      <c r="C9" s="3" t="s">
        <v>147</v>
      </c>
      <c r="D9" s="5" t="str">
        <f aca="false">HYPERLINK("https://mncourtfraud.com/file/27-CR-19-14131.pdf.ots__time-stamp.json","27-CR-19-14131.pdf.ots__time-stamp.json")</f>
        <v>27-CR-19-14131.pdf.ots__time-stamp.json</v>
      </c>
      <c r="E9" s="2" t="s">
        <v>152</v>
      </c>
      <c r="F9" s="2" t="n">
        <v>1000000</v>
      </c>
      <c r="G9" s="2" t="s">
        <v>77</v>
      </c>
      <c r="H9" s="2" t="s">
        <v>78</v>
      </c>
      <c r="I9" s="3" t="s">
        <v>147</v>
      </c>
      <c r="J9" s="2" t="s">
        <v>46</v>
      </c>
      <c r="K9" s="2" t="s">
        <v>46</v>
      </c>
      <c r="L9" s="2" t="s">
        <v>46</v>
      </c>
      <c r="M9" s="2" t="s">
        <v>46</v>
      </c>
      <c r="N9" s="2" t="s">
        <v>46</v>
      </c>
      <c r="O9" s="2" t="s">
        <v>46</v>
      </c>
      <c r="P9" s="2" t="s">
        <v>46</v>
      </c>
    </row>
    <row r="10" customFormat="false" ht="18.7" hidden="false" customHeight="true" outlineLevel="0" collapsed="false">
      <c r="A10" s="5" t="str">
        <f aca="false">HYPERLINK("https://mncourtfraud.com/file/27-CR-19-14965.pdf","27-CR-19-14965.pdf")</f>
        <v>27-CR-19-14965.pdf</v>
      </c>
      <c r="B10" s="5" t="str">
        <f aca="false">HYPERLINK("https://mncourtfraud.com/file/27-CR-19-14965.pdf.ots","27-CR-19-14965.pdf.ots")</f>
        <v>27-CR-19-14965.pdf.ots</v>
      </c>
      <c r="C10" s="3" t="s">
        <v>156</v>
      </c>
      <c r="D10" s="5" t="str">
        <f aca="false">HYPERLINK("https://mncourtfraud.com/file/27-CR-19-14965.pdf.ots__time-stamp.json","27-CR-19-14965.pdf.ots__time-stamp.json")</f>
        <v>27-CR-19-14965.pdf.ots__time-stamp.json</v>
      </c>
      <c r="E10" s="2" t="s">
        <v>159</v>
      </c>
      <c r="F10" s="2" t="n">
        <v>1000000</v>
      </c>
      <c r="G10" s="2" t="s">
        <v>118</v>
      </c>
      <c r="H10" s="2" t="s">
        <v>119</v>
      </c>
      <c r="I10" s="3" t="s">
        <v>156</v>
      </c>
      <c r="J10" s="2" t="s">
        <v>46</v>
      </c>
      <c r="K10" s="2" t="s">
        <v>46</v>
      </c>
      <c r="L10" s="2" t="s">
        <v>46</v>
      </c>
      <c r="M10" s="2" t="s">
        <v>46</v>
      </c>
      <c r="N10" s="2" t="s">
        <v>46</v>
      </c>
      <c r="O10" s="2" t="s">
        <v>46</v>
      </c>
      <c r="P10" s="2" t="s">
        <v>46</v>
      </c>
    </row>
    <row r="11" customFormat="false" ht="18.7" hidden="false" customHeight="true" outlineLevel="0" collapsed="false">
      <c r="A11" s="5" t="str">
        <f aca="false">HYPERLINK("https://mncourtfraud.com/file/27-CR-19-18618.pdf","27-CR-19-18618.pdf")</f>
        <v>27-CR-19-18618.pdf</v>
      </c>
      <c r="B11" s="5" t="str">
        <f aca="false">HYPERLINK("https://mncourtfraud.com/file/27-CR-19-18618.pdf.ots","27-CR-19-18618.pdf.ots")</f>
        <v>27-CR-19-18618.pdf.ots</v>
      </c>
      <c r="C11" s="3" t="s">
        <v>163</v>
      </c>
      <c r="D11" s="5" t="str">
        <f aca="false">HYPERLINK("https://mncourtfraud.com/file/27-CR-19-18618.pdf.ots__time-stamp.json","27-CR-19-18618.pdf.ots__time-stamp.json")</f>
        <v>27-CR-19-18618.pdf.ots__time-stamp.json</v>
      </c>
      <c r="E11" s="2" t="s">
        <v>166</v>
      </c>
      <c r="F11" s="2" t="n">
        <v>1000000</v>
      </c>
      <c r="G11" s="2" t="s">
        <v>89</v>
      </c>
      <c r="H11" s="2" t="s">
        <v>90</v>
      </c>
      <c r="I11" s="3" t="s">
        <v>163</v>
      </c>
      <c r="J11" s="2" t="s">
        <v>46</v>
      </c>
      <c r="K11" s="2" t="s">
        <v>46</v>
      </c>
      <c r="L11" s="2" t="s">
        <v>46</v>
      </c>
      <c r="M11" s="2" t="s">
        <v>46</v>
      </c>
      <c r="N11" s="2" t="s">
        <v>46</v>
      </c>
      <c r="O11" s="2" t="s">
        <v>46</v>
      </c>
      <c r="P11" s="2" t="s">
        <v>46</v>
      </c>
    </row>
    <row r="12" customFormat="false" ht="18.7" hidden="false" customHeight="true" outlineLevel="0" collapsed="false">
      <c r="A12" s="5" t="str">
        <f aca="false">HYPERLINK("https://mncourtfraud.com/file/27-CR-19-19623.pdf","27-CR-19-19623.pdf")</f>
        <v>27-CR-19-19623.pdf</v>
      </c>
      <c r="B12" s="5" t="str">
        <f aca="false">HYPERLINK("https://mncourtfraud.com/file/27-CR-19-19623.pdf.ots","27-CR-19-19623.pdf.ots")</f>
        <v>27-CR-19-19623.pdf.ots</v>
      </c>
      <c r="C12" s="3" t="s">
        <v>170</v>
      </c>
      <c r="D12" s="5" t="str">
        <f aca="false">HYPERLINK("https://mncourtfraud.com/file/27-CR-19-19623.pdf.ots__time-stamp.json","27-CR-19-19623.pdf.ots__time-stamp.json")</f>
        <v>27-CR-19-19623.pdf.ots__time-stamp.json</v>
      </c>
      <c r="E12" s="2" t="s">
        <v>175</v>
      </c>
      <c r="F12" s="2" t="n">
        <v>1000000</v>
      </c>
      <c r="G12" s="2" t="s">
        <v>74</v>
      </c>
      <c r="H12" s="2" t="s">
        <v>75</v>
      </c>
      <c r="I12" s="3" t="s">
        <v>170</v>
      </c>
      <c r="J12" s="2" t="s">
        <v>46</v>
      </c>
      <c r="K12" s="2" t="s">
        <v>46</v>
      </c>
      <c r="L12" s="2" t="s">
        <v>46</v>
      </c>
      <c r="M12" s="2" t="s">
        <v>46</v>
      </c>
      <c r="N12" s="2" t="s">
        <v>46</v>
      </c>
      <c r="O12" s="2" t="s">
        <v>46</v>
      </c>
      <c r="P12" s="2" t="s">
        <v>46</v>
      </c>
    </row>
    <row r="13" customFormat="false" ht="18.7" hidden="false" customHeight="true" outlineLevel="0" collapsed="false">
      <c r="A13" s="5" t="str">
        <f aca="false">HYPERLINK("https://mncourtfraud.com/file/27-CR-19-21747.pdf","27-CR-19-21747.pdf")</f>
        <v>27-CR-19-21747.pdf</v>
      </c>
      <c r="B13" s="5" t="str">
        <f aca="false">HYPERLINK("https://mncourtfraud.com/file/27-CR-19-21747.pdf.ots","27-CR-19-21747.pdf.ots")</f>
        <v>27-CR-19-21747.pdf.ots</v>
      </c>
      <c r="C13" s="3" t="s">
        <v>179</v>
      </c>
      <c r="D13" s="5" t="str">
        <f aca="false">HYPERLINK("https://mncourtfraud.com/file/27-CR-19-21747.pdf.ots__time-stamp.json","27-CR-19-21747.pdf.ots__time-stamp.json")</f>
        <v>27-CR-19-21747.pdf.ots__time-stamp.json</v>
      </c>
      <c r="E13" s="2" t="s">
        <v>184</v>
      </c>
      <c r="F13" s="2" t="n">
        <v>1000000</v>
      </c>
      <c r="G13" s="2" t="s">
        <v>115</v>
      </c>
      <c r="H13" s="2" t="s">
        <v>116</v>
      </c>
      <c r="I13" s="3" t="s">
        <v>179</v>
      </c>
      <c r="J13" s="2" t="s">
        <v>46</v>
      </c>
      <c r="K13" s="2" t="s">
        <v>46</v>
      </c>
      <c r="L13" s="2" t="s">
        <v>46</v>
      </c>
      <c r="M13" s="2" t="s">
        <v>46</v>
      </c>
      <c r="N13" s="2" t="s">
        <v>46</v>
      </c>
      <c r="O13" s="2" t="s">
        <v>46</v>
      </c>
      <c r="P13" s="2" t="s">
        <v>46</v>
      </c>
    </row>
    <row r="14" customFormat="false" ht="18.7" hidden="false" customHeight="true" outlineLevel="0" collapsed="false">
      <c r="A14" s="5" t="str">
        <f aca="false">HYPERLINK("https://mncourtfraud.com/file/27-CR-19-24573.pdf","27-CR-19-24573.pdf")</f>
        <v>27-CR-19-24573.pdf</v>
      </c>
      <c r="B14" s="5" t="str">
        <f aca="false">HYPERLINK("https://mncourtfraud.com/file/27-CR-19-24573.pdf.ots","27-CR-19-24573.pdf.ots")</f>
        <v>27-CR-19-24573.pdf.ots</v>
      </c>
      <c r="C14" s="3" t="s">
        <v>188</v>
      </c>
      <c r="D14" s="5" t="str">
        <f aca="false">HYPERLINK("https://mncourtfraud.com/file/27-CR-19-24573.pdf.ots__time-stamp.json","27-CR-19-24573.pdf.ots__time-stamp.json")</f>
        <v>27-CR-19-24573.pdf.ots__time-stamp.json</v>
      </c>
      <c r="E14" s="2" t="s">
        <v>191</v>
      </c>
      <c r="F14" s="2" t="n">
        <v>1000000</v>
      </c>
      <c r="G14" s="2" t="s">
        <v>192</v>
      </c>
      <c r="H14" s="2" t="s">
        <v>193</v>
      </c>
      <c r="I14" s="3" t="s">
        <v>188</v>
      </c>
      <c r="J14" s="2" t="s">
        <v>46</v>
      </c>
      <c r="K14" s="2" t="s">
        <v>46</v>
      </c>
      <c r="L14" s="2" t="s">
        <v>46</v>
      </c>
      <c r="M14" s="2" t="s">
        <v>46</v>
      </c>
      <c r="N14" s="2" t="s">
        <v>46</v>
      </c>
      <c r="O14" s="2" t="s">
        <v>46</v>
      </c>
      <c r="P14" s="2" t="s">
        <v>46</v>
      </c>
    </row>
    <row r="15" customFormat="false" ht="18.7" hidden="false" customHeight="true" outlineLevel="0" collapsed="false">
      <c r="A15" s="5" t="str">
        <f aca="false">HYPERLINK("https://mncourtfraud.com/file/27-CR-19-25746.pdf","27-CR-19-25746.pdf")</f>
        <v>27-CR-19-25746.pdf</v>
      </c>
      <c r="B15" s="5" t="str">
        <f aca="false">HYPERLINK("https://mncourtfraud.com/file/27-CR-19-25746.pdf.ots","27-CR-19-25746.pdf.ots")</f>
        <v>27-CR-19-25746.pdf.ots</v>
      </c>
      <c r="C15" s="3" t="s">
        <v>197</v>
      </c>
      <c r="D15" s="5" t="str">
        <f aca="false">HYPERLINK("https://mncourtfraud.com/file/27-CR-19-25746.pdf.ots__time-stamp.json","27-CR-19-25746.pdf.ots__time-stamp.json")</f>
        <v>27-CR-19-25746.pdf.ots__time-stamp.json</v>
      </c>
      <c r="E15" s="2" t="s">
        <v>200</v>
      </c>
      <c r="F15" s="2" t="n">
        <v>1000000</v>
      </c>
      <c r="G15" s="2" t="s">
        <v>104</v>
      </c>
      <c r="H15" s="2" t="s">
        <v>105</v>
      </c>
      <c r="I15" s="3" t="s">
        <v>197</v>
      </c>
      <c r="J15" s="2" t="s">
        <v>46</v>
      </c>
      <c r="K15" s="2" t="s">
        <v>46</v>
      </c>
      <c r="L15" s="2" t="s">
        <v>46</v>
      </c>
      <c r="M15" s="2" t="s">
        <v>46</v>
      </c>
      <c r="N15" s="2" t="s">
        <v>46</v>
      </c>
      <c r="O15" s="2" t="s">
        <v>46</v>
      </c>
      <c r="P15" s="2" t="s">
        <v>46</v>
      </c>
    </row>
    <row r="16" customFormat="false" ht="18.7" hidden="false" customHeight="true" outlineLevel="0" collapsed="false">
      <c r="A16" s="5" t="str">
        <f aca="false">HYPERLINK("https://mncourtfraud.com/file/27-CR-19-27614.pdf","27-CR-19-27614.pdf")</f>
        <v>27-CR-19-27614.pdf</v>
      </c>
      <c r="B16" s="5" t="str">
        <f aca="false">HYPERLINK("https://mncourtfraud.com/file/27-CR-19-27614.pdf.ots","27-CR-19-27614.pdf.ots")</f>
        <v>27-CR-19-27614.pdf.ots</v>
      </c>
      <c r="C16" s="3" t="s">
        <v>204</v>
      </c>
      <c r="D16" s="5" t="str">
        <f aca="false">HYPERLINK("https://mncourtfraud.com/file/27-CR-19-27614.pdf.ots__time-stamp.json","27-CR-19-27614.pdf.ots__time-stamp.json")</f>
        <v>27-CR-19-27614.pdf.ots__time-stamp.json</v>
      </c>
      <c r="E16" s="2" t="s">
        <v>209</v>
      </c>
      <c r="F16" s="2" t="n">
        <v>1000000</v>
      </c>
      <c r="G16" s="2" t="s">
        <v>74</v>
      </c>
      <c r="H16" s="2" t="s">
        <v>75</v>
      </c>
      <c r="I16" s="3" t="s">
        <v>204</v>
      </c>
      <c r="J16" s="2" t="s">
        <v>46</v>
      </c>
      <c r="K16" s="2" t="s">
        <v>46</v>
      </c>
      <c r="L16" s="2" t="s">
        <v>46</v>
      </c>
      <c r="M16" s="2" t="s">
        <v>46</v>
      </c>
      <c r="N16" s="2" t="s">
        <v>46</v>
      </c>
      <c r="O16" s="2" t="s">
        <v>46</v>
      </c>
      <c r="P16" s="2" t="s">
        <v>46</v>
      </c>
    </row>
    <row r="17" customFormat="false" ht="18.7" hidden="false" customHeight="true" outlineLevel="0" collapsed="false">
      <c r="A17" s="5" t="str">
        <f aca="false">HYPERLINK("https://mncourtfraud.com/file/27-CR-19-27747.pdf","27-CR-19-27747.pdf")</f>
        <v>27-CR-19-27747.pdf</v>
      </c>
      <c r="B17" s="5" t="str">
        <f aca="false">HYPERLINK("https://mncourtfraud.com/file/27-CR-19-27747.pdf.ots","27-CR-19-27747.pdf.ots")</f>
        <v>27-CR-19-27747.pdf.ots</v>
      </c>
      <c r="C17" s="3" t="s">
        <v>213</v>
      </c>
      <c r="D17" s="5" t="str">
        <f aca="false">HYPERLINK("https://mncourtfraud.com/file/27-CR-19-27747.pdf.ots__time-stamp.json","27-CR-19-27747.pdf.ots__time-stamp.json")</f>
        <v>27-CR-19-27747.pdf.ots__time-stamp.json</v>
      </c>
      <c r="E17" s="2" t="s">
        <v>216</v>
      </c>
      <c r="F17" s="2" t="n">
        <v>1000000</v>
      </c>
      <c r="G17" s="2" t="s">
        <v>92</v>
      </c>
      <c r="H17" s="2" t="s">
        <v>93</v>
      </c>
      <c r="I17" s="3" t="s">
        <v>213</v>
      </c>
      <c r="J17" s="2" t="s">
        <v>46</v>
      </c>
      <c r="K17" s="2" t="s">
        <v>46</v>
      </c>
      <c r="L17" s="2" t="s">
        <v>46</v>
      </c>
      <c r="M17" s="2" t="s">
        <v>46</v>
      </c>
      <c r="N17" s="2" t="s">
        <v>46</v>
      </c>
      <c r="O17" s="2" t="s">
        <v>46</v>
      </c>
      <c r="P17" s="2" t="s">
        <v>46</v>
      </c>
    </row>
    <row r="18" customFormat="false" ht="18.7" hidden="false" customHeight="true" outlineLevel="0" collapsed="false">
      <c r="A18" s="5" t="str">
        <f aca="false">HYPERLINK("https://mncourtfraud.com/file/27-CR-19-28724.pdf","27-CR-19-28724.pdf")</f>
        <v>27-CR-19-28724.pdf</v>
      </c>
      <c r="B18" s="5" t="str">
        <f aca="false">HYPERLINK("https://mncourtfraud.com/file/27-CR-19-28724.pdf.ots","27-CR-19-28724.pdf.ots")</f>
        <v>27-CR-19-28724.pdf.ots</v>
      </c>
      <c r="C18" s="3" t="s">
        <v>220</v>
      </c>
      <c r="D18" s="5" t="str">
        <f aca="false">HYPERLINK("https://mncourtfraud.com/file/27-CR-19-28724.pdf.ots__time-stamp.json","27-CR-19-28724.pdf.ots__time-stamp.json")</f>
        <v>27-CR-19-28724.pdf.ots__time-stamp.json</v>
      </c>
      <c r="E18" s="2" t="s">
        <v>223</v>
      </c>
      <c r="F18" s="2" t="n">
        <v>1000000</v>
      </c>
      <c r="G18" s="2" t="s">
        <v>104</v>
      </c>
      <c r="H18" s="2" t="s">
        <v>105</v>
      </c>
      <c r="I18" s="3" t="s">
        <v>220</v>
      </c>
      <c r="J18" s="2" t="s">
        <v>46</v>
      </c>
      <c r="K18" s="2" t="s">
        <v>46</v>
      </c>
      <c r="L18" s="2" t="s">
        <v>46</v>
      </c>
      <c r="M18" s="2" t="s">
        <v>46</v>
      </c>
      <c r="N18" s="2" t="s">
        <v>46</v>
      </c>
      <c r="O18" s="2" t="s">
        <v>46</v>
      </c>
      <c r="P18" s="2" t="s">
        <v>46</v>
      </c>
    </row>
    <row r="19" customFormat="false" ht="18.7" hidden="false" customHeight="true" outlineLevel="0" collapsed="false">
      <c r="A19" s="5" t="str">
        <f aca="false">HYPERLINK("https://mncourtfraud.com/file/27-CR-19-3128.pdf","27-CR-19-3128.pdf")</f>
        <v>27-CR-19-3128.pdf</v>
      </c>
      <c r="B19" s="5" t="str">
        <f aca="false">HYPERLINK("https://mncourtfraud.com/file/27-CR-19-3128.pdf.ots","27-CR-19-3128.pdf.ots")</f>
        <v>27-CR-19-3128.pdf.ots</v>
      </c>
      <c r="C19" s="3" t="s">
        <v>227</v>
      </c>
      <c r="D19" s="5" t="str">
        <f aca="false">HYPERLINK("https://mncourtfraud.com/file/27-CR-19-3128.pdf.ots__time-stamp.json","27-CR-19-3128.pdf.ots__time-stamp.json")</f>
        <v>27-CR-19-3128.pdf.ots__time-stamp.json</v>
      </c>
      <c r="E19" s="2" t="s">
        <v>230</v>
      </c>
      <c r="F19" s="2" t="n">
        <v>1000000</v>
      </c>
      <c r="G19" s="2" t="s">
        <v>231</v>
      </c>
      <c r="H19" s="2" t="s">
        <v>232</v>
      </c>
      <c r="I19" s="3" t="s">
        <v>227</v>
      </c>
      <c r="J19" s="2" t="s">
        <v>46</v>
      </c>
      <c r="K19" s="2" t="s">
        <v>46</v>
      </c>
      <c r="L19" s="2" t="s">
        <v>46</v>
      </c>
      <c r="M19" s="2" t="s">
        <v>46</v>
      </c>
      <c r="N19" s="2" t="s">
        <v>46</v>
      </c>
      <c r="O19" s="2" t="s">
        <v>46</v>
      </c>
      <c r="P19" s="2" t="s">
        <v>46</v>
      </c>
    </row>
    <row r="20" customFormat="false" ht="18.7" hidden="false" customHeight="true" outlineLevel="0" collapsed="false">
      <c r="A20" s="5" t="str">
        <f aca="false">HYPERLINK("https://mncourtfraud.com/file/27-CR-19-7700.pdf","27-CR-19-7700.pdf")</f>
        <v>27-CR-19-7700.pdf</v>
      </c>
      <c r="B20" s="5" t="str">
        <f aca="false">HYPERLINK("https://mncourtfraud.com/file/27-CR-19-7700.pdf.ots","27-CR-19-7700.pdf.ots")</f>
        <v>27-CR-19-7700.pdf.ots</v>
      </c>
      <c r="C20" s="3" t="s">
        <v>236</v>
      </c>
      <c r="D20" s="5" t="str">
        <f aca="false">HYPERLINK("https://mncourtfraud.com/file/27-CR-19-7700.pdf.ots__time-stamp.json","27-CR-19-7700.pdf.ots__time-stamp.json")</f>
        <v>27-CR-19-7700.pdf.ots__time-stamp.json</v>
      </c>
      <c r="E20" s="2" t="s">
        <v>239</v>
      </c>
      <c r="F20" s="2" t="n">
        <v>1000000</v>
      </c>
      <c r="G20" s="2" t="s">
        <v>150</v>
      </c>
      <c r="H20" s="2" t="s">
        <v>151</v>
      </c>
      <c r="I20" s="3" t="s">
        <v>236</v>
      </c>
      <c r="J20" s="2" t="s">
        <v>46</v>
      </c>
      <c r="K20" s="2" t="s">
        <v>46</v>
      </c>
      <c r="L20" s="2" t="s">
        <v>46</v>
      </c>
      <c r="M20" s="2" t="s">
        <v>46</v>
      </c>
      <c r="N20" s="2" t="s">
        <v>46</v>
      </c>
      <c r="O20" s="2" t="s">
        <v>46</v>
      </c>
      <c r="P20" s="2" t="s">
        <v>46</v>
      </c>
    </row>
    <row r="21" customFormat="false" ht="18.7" hidden="false" customHeight="true" outlineLevel="0" collapsed="false">
      <c r="A21" s="5" t="str">
        <f aca="false">HYPERLINK("https://mncourtfraud.com/file/27-CR-19-8946.pdf","27-CR-19-8946.pdf")</f>
        <v>27-CR-19-8946.pdf</v>
      </c>
      <c r="B21" s="5" t="str">
        <f aca="false">HYPERLINK("https://mncourtfraud.com/file/27-CR-19-8946.pdf.ots","27-CR-19-8946.pdf.ots")</f>
        <v>27-CR-19-8946.pdf.ots</v>
      </c>
      <c r="C21" s="3" t="s">
        <v>243</v>
      </c>
      <c r="D21" s="5" t="str">
        <f aca="false">HYPERLINK("https://mncourtfraud.com/file/27-CR-19-8946.pdf.ots__time-stamp.json","27-CR-19-8946.pdf.ots__time-stamp.json")</f>
        <v>27-CR-19-8946.pdf.ots__time-stamp.json</v>
      </c>
      <c r="E21" s="2" t="s">
        <v>250</v>
      </c>
      <c r="F21" s="2" t="n">
        <v>1000000</v>
      </c>
      <c r="G21" s="2" t="s">
        <v>251</v>
      </c>
      <c r="H21" s="2" t="s">
        <v>252</v>
      </c>
      <c r="I21" s="3" t="s">
        <v>243</v>
      </c>
      <c r="J21" s="2" t="s">
        <v>46</v>
      </c>
      <c r="K21" s="2" t="s">
        <v>46</v>
      </c>
      <c r="L21" s="2" t="s">
        <v>46</v>
      </c>
      <c r="M21" s="2" t="s">
        <v>46</v>
      </c>
      <c r="N21" s="2" t="s">
        <v>46</v>
      </c>
      <c r="O21" s="2" t="s">
        <v>46</v>
      </c>
      <c r="P21" s="2" t="s">
        <v>46</v>
      </c>
    </row>
    <row r="22" customFormat="false" ht="18.7" hidden="false" customHeight="true" outlineLevel="0" collapsed="false">
      <c r="A22" s="5" t="str">
        <f aca="false">HYPERLINK("https://mncourtfraud.com/file/27-CR-19-9140.pdf","27-CR-19-9140.pdf")</f>
        <v>27-CR-19-9140.pdf</v>
      </c>
      <c r="B22" s="5" t="str">
        <f aca="false">HYPERLINK("https://mncourtfraud.com/file/27-CR-19-9140.pdf.ots","27-CR-19-9140.pdf.ots")</f>
        <v>27-CR-19-9140.pdf.ots</v>
      </c>
      <c r="C22" s="3" t="s">
        <v>256</v>
      </c>
      <c r="D22" s="5" t="str">
        <f aca="false">HYPERLINK("https://mncourtfraud.com/file/27-CR-19-9140.pdf.ots__time-stamp.json","27-CR-19-9140.pdf.ots__time-stamp.json")</f>
        <v>27-CR-19-9140.pdf.ots__time-stamp.json</v>
      </c>
      <c r="E22" s="2" t="s">
        <v>259</v>
      </c>
      <c r="F22" s="2" t="n">
        <v>1000000</v>
      </c>
      <c r="G22" s="2" t="s">
        <v>118</v>
      </c>
      <c r="H22" s="2" t="s">
        <v>119</v>
      </c>
      <c r="I22" s="3" t="s">
        <v>256</v>
      </c>
      <c r="J22" s="2" t="s">
        <v>46</v>
      </c>
      <c r="K22" s="2" t="s">
        <v>46</v>
      </c>
      <c r="L22" s="2" t="s">
        <v>46</v>
      </c>
      <c r="M22" s="2" t="s">
        <v>46</v>
      </c>
      <c r="N22" s="2" t="s">
        <v>46</v>
      </c>
      <c r="O22" s="2" t="s">
        <v>46</v>
      </c>
      <c r="P22" s="2" t="s">
        <v>46</v>
      </c>
    </row>
    <row r="23" customFormat="false" ht="18.7" hidden="false" customHeight="true" outlineLevel="0" collapsed="false">
      <c r="A23" s="5" t="str">
        <f aca="false">HYPERLINK("https://mncourtfraud.com/file/27-CR-20-1373.pdf","27-CR-20-1373.pdf")</f>
        <v>27-CR-20-1373.pdf</v>
      </c>
      <c r="B23" s="5" t="str">
        <f aca="false">HYPERLINK("https://mncourtfraud.com/file/27-CR-20-1373.pdf.ots","27-CR-20-1373.pdf.ots")</f>
        <v>27-CR-20-1373.pdf.ots</v>
      </c>
      <c r="C23" s="3" t="s">
        <v>263</v>
      </c>
      <c r="D23" s="5" t="str">
        <f aca="false">HYPERLINK("https://mncourtfraud.com/file/27-CR-20-1373.pdf.ots__time-stamp.json","27-CR-20-1373.pdf.ots__time-stamp.json")</f>
        <v>27-CR-20-1373.pdf.ots__time-stamp.json</v>
      </c>
      <c r="E23" s="2" t="s">
        <v>269</v>
      </c>
      <c r="F23" s="2" t="n">
        <v>1000000</v>
      </c>
      <c r="G23" s="2" t="s">
        <v>270</v>
      </c>
      <c r="H23" s="2" t="s">
        <v>271</v>
      </c>
      <c r="I23" s="3" t="s">
        <v>263</v>
      </c>
      <c r="J23" s="2" t="s">
        <v>46</v>
      </c>
      <c r="K23" s="2" t="s">
        <v>46</v>
      </c>
      <c r="L23" s="2" t="s">
        <v>46</v>
      </c>
      <c r="M23" s="2" t="s">
        <v>46</v>
      </c>
      <c r="N23" s="2" t="s">
        <v>46</v>
      </c>
      <c r="O23" s="2" t="s">
        <v>46</v>
      </c>
      <c r="P23" s="2" t="s">
        <v>46</v>
      </c>
    </row>
    <row r="24" customFormat="false" ht="18.7" hidden="false" customHeight="true" outlineLevel="0" collapsed="false">
      <c r="A24" s="5" t="str">
        <f aca="false">HYPERLINK("https://mncourtfraud.com/file/27-CR-20-14068.pdf","27-CR-20-14068.pdf")</f>
        <v>27-CR-20-14068.pdf</v>
      </c>
      <c r="B24" s="5" t="str">
        <f aca="false">HYPERLINK("https://mncourtfraud.com/file/27-CR-20-14068.pdf.ots","27-CR-20-14068.pdf.ots")</f>
        <v>27-CR-20-14068.pdf.ots</v>
      </c>
      <c r="C24" s="3" t="s">
        <v>275</v>
      </c>
      <c r="D24" s="5" t="str">
        <f aca="false">HYPERLINK("https://mncourtfraud.com/file/27-CR-20-14068.pdf.ots__time-stamp.json","27-CR-20-14068.pdf.ots__time-stamp.json")</f>
        <v>27-CR-20-14068.pdf.ots__time-stamp.json</v>
      </c>
      <c r="E24" s="2" t="s">
        <v>284</v>
      </c>
      <c r="F24" s="2" t="n">
        <v>1000000</v>
      </c>
      <c r="G24" s="2" t="s">
        <v>285</v>
      </c>
      <c r="H24" s="2" t="s">
        <v>286</v>
      </c>
      <c r="I24" s="3" t="s">
        <v>275</v>
      </c>
      <c r="J24" s="2" t="s">
        <v>46</v>
      </c>
      <c r="K24" s="2" t="s">
        <v>46</v>
      </c>
      <c r="L24" s="2" t="s">
        <v>46</v>
      </c>
      <c r="M24" s="2" t="s">
        <v>46</v>
      </c>
      <c r="N24" s="2" t="s">
        <v>46</v>
      </c>
      <c r="O24" s="2" t="s">
        <v>46</v>
      </c>
      <c r="P24" s="2" t="s">
        <v>46</v>
      </c>
    </row>
    <row r="25" customFormat="false" ht="18.7" hidden="false" customHeight="true" outlineLevel="0" collapsed="false">
      <c r="A25" s="5" t="str">
        <f aca="false">HYPERLINK("https://mncourtfraud.com/file/27-CR-20-14702.pdf","27-CR-20-14702.pdf")</f>
        <v>27-CR-20-14702.pdf</v>
      </c>
      <c r="B25" s="5" t="str">
        <f aca="false">HYPERLINK("https://mncourtfraud.com/file/27-CR-20-14702.pdf.ots","27-CR-20-14702.pdf.ots")</f>
        <v>27-CR-20-14702.pdf.ots</v>
      </c>
      <c r="C25" s="3" t="s">
        <v>290</v>
      </c>
      <c r="D25" s="5" t="str">
        <f aca="false">HYPERLINK("https://mncourtfraud.com/file/27-CR-20-14702.pdf.ots__time-stamp.json","27-CR-20-14702.pdf.ots__time-stamp.json")</f>
        <v>27-CR-20-14702.pdf.ots__time-stamp.json</v>
      </c>
      <c r="E25" s="2" t="s">
        <v>297</v>
      </c>
      <c r="F25" s="2" t="n">
        <v>1000000</v>
      </c>
      <c r="G25" s="2" t="s">
        <v>270</v>
      </c>
      <c r="H25" s="2" t="s">
        <v>271</v>
      </c>
      <c r="I25" s="3" t="s">
        <v>290</v>
      </c>
      <c r="J25" s="2" t="s">
        <v>46</v>
      </c>
      <c r="K25" s="2" t="s">
        <v>46</v>
      </c>
      <c r="L25" s="2" t="s">
        <v>46</v>
      </c>
      <c r="M25" s="2" t="s">
        <v>46</v>
      </c>
      <c r="N25" s="2" t="s">
        <v>46</v>
      </c>
      <c r="O25" s="2" t="s">
        <v>46</v>
      </c>
      <c r="P25" s="2" t="s">
        <v>46</v>
      </c>
    </row>
    <row r="26" customFormat="false" ht="18.7" hidden="false" customHeight="true" outlineLevel="0" collapsed="false">
      <c r="A26" s="5" t="str">
        <f aca="false">HYPERLINK("https://mncourtfraud.com/file/27-CR-20-15234.pdf","27-CR-20-15234.pdf")</f>
        <v>27-CR-20-15234.pdf</v>
      </c>
      <c r="B26" s="5" t="str">
        <f aca="false">HYPERLINK("https://mncourtfraud.com/file/27-CR-20-15234.pdf.ots","27-CR-20-15234.pdf.ots")</f>
        <v>27-CR-20-15234.pdf.ots</v>
      </c>
      <c r="C26" s="3" t="s">
        <v>301</v>
      </c>
      <c r="D26" s="5" t="str">
        <f aca="false">HYPERLINK("https://mncourtfraud.com/file/27-CR-20-15234.pdf.ots__time-stamp.json","27-CR-20-15234.pdf.ots__time-stamp.json")</f>
        <v>27-CR-20-15234.pdf.ots__time-stamp.json</v>
      </c>
      <c r="E26" s="2" t="s">
        <v>304</v>
      </c>
      <c r="F26" s="2" t="n">
        <v>1000000</v>
      </c>
      <c r="G26" s="2" t="s">
        <v>192</v>
      </c>
      <c r="H26" s="2" t="s">
        <v>193</v>
      </c>
      <c r="I26" s="3" t="s">
        <v>301</v>
      </c>
      <c r="J26" s="2" t="s">
        <v>46</v>
      </c>
      <c r="K26" s="2" t="s">
        <v>46</v>
      </c>
      <c r="L26" s="2" t="s">
        <v>46</v>
      </c>
      <c r="M26" s="2" t="s">
        <v>46</v>
      </c>
      <c r="N26" s="2" t="s">
        <v>46</v>
      </c>
      <c r="O26" s="2" t="s">
        <v>46</v>
      </c>
      <c r="P26" s="2" t="s">
        <v>46</v>
      </c>
    </row>
    <row r="27" customFormat="false" ht="18.7" hidden="false" customHeight="true" outlineLevel="0" collapsed="false">
      <c r="A27" s="5" t="str">
        <f aca="false">HYPERLINK("https://mncourtfraud.com/file/27-CR-20-15386.pdf","27-CR-20-15386.pdf")</f>
        <v>27-CR-20-15386.pdf</v>
      </c>
      <c r="B27" s="5" t="str">
        <f aca="false">HYPERLINK("https://mncourtfraud.com/file/27-CR-20-15386.pdf.ots","27-CR-20-15386.pdf.ots")</f>
        <v>27-CR-20-15386.pdf.ots</v>
      </c>
      <c r="C27" s="3" t="s">
        <v>308</v>
      </c>
      <c r="D27" s="5" t="str">
        <f aca="false">HYPERLINK("https://mncourtfraud.com/file/27-CR-20-15386.pdf.ots__time-stamp.json","27-CR-20-15386.pdf.ots__time-stamp.json")</f>
        <v>27-CR-20-15386.pdf.ots__time-stamp.json</v>
      </c>
      <c r="E27" s="2" t="s">
        <v>311</v>
      </c>
      <c r="F27" s="2" t="n">
        <v>1000000</v>
      </c>
      <c r="G27" s="2" t="s">
        <v>270</v>
      </c>
      <c r="H27" s="2" t="s">
        <v>271</v>
      </c>
      <c r="I27" s="3" t="s">
        <v>308</v>
      </c>
      <c r="J27" s="2" t="s">
        <v>46</v>
      </c>
      <c r="K27" s="2" t="s">
        <v>46</v>
      </c>
      <c r="L27" s="2" t="s">
        <v>46</v>
      </c>
      <c r="M27" s="2" t="s">
        <v>46</v>
      </c>
      <c r="N27" s="2" t="s">
        <v>46</v>
      </c>
      <c r="O27" s="2" t="s">
        <v>46</v>
      </c>
      <c r="P27" s="2" t="s">
        <v>46</v>
      </c>
    </row>
    <row r="28" customFormat="false" ht="18.7" hidden="false" customHeight="true" outlineLevel="0" collapsed="false">
      <c r="A28" s="5" t="str">
        <f aca="false">HYPERLINK("https://mncourtfraud.com/file/27-CR-20-1566.pdf","27-CR-20-1566.pdf")</f>
        <v>27-CR-20-1566.pdf</v>
      </c>
      <c r="B28" s="5" t="str">
        <f aca="false">HYPERLINK("https://mncourtfraud.com/file/27-CR-20-1566.pdf.ots","27-CR-20-1566.pdf.ots")</f>
        <v>27-CR-20-1566.pdf.ots</v>
      </c>
      <c r="C28" s="3" t="s">
        <v>315</v>
      </c>
      <c r="D28" s="5" t="str">
        <f aca="false">HYPERLINK("https://mncourtfraud.com/file/27-CR-20-1566.pdf.ots__time-stamp.json","27-CR-20-1566.pdf.ots__time-stamp.json")</f>
        <v>27-CR-20-1566.pdf.ots__time-stamp.json</v>
      </c>
      <c r="E28" s="2" t="s">
        <v>318</v>
      </c>
      <c r="F28" s="2" t="n">
        <v>1000000</v>
      </c>
      <c r="G28" s="2" t="s">
        <v>192</v>
      </c>
      <c r="H28" s="2" t="s">
        <v>193</v>
      </c>
      <c r="I28" s="3" t="s">
        <v>315</v>
      </c>
      <c r="J28" s="2" t="s">
        <v>46</v>
      </c>
      <c r="K28" s="2" t="s">
        <v>46</v>
      </c>
      <c r="L28" s="2" t="s">
        <v>46</v>
      </c>
      <c r="M28" s="2" t="s">
        <v>46</v>
      </c>
      <c r="N28" s="2" t="s">
        <v>46</v>
      </c>
      <c r="O28" s="2" t="s">
        <v>46</v>
      </c>
      <c r="P28" s="2" t="s">
        <v>46</v>
      </c>
    </row>
    <row r="29" customFormat="false" ht="18.7" hidden="false" customHeight="true" outlineLevel="0" collapsed="false">
      <c r="A29" s="5" t="str">
        <f aca="false">HYPERLINK("https://mncourtfraud.com/file/27-CR-20-16508.pdf","27-CR-20-16508.pdf")</f>
        <v>27-CR-20-16508.pdf</v>
      </c>
      <c r="B29" s="5" t="str">
        <f aca="false">HYPERLINK("https://mncourtfraud.com/file/27-CR-20-16508.pdf.ots","27-CR-20-16508.pdf.ots")</f>
        <v>27-CR-20-16508.pdf.ots</v>
      </c>
      <c r="C29" s="3" t="s">
        <v>322</v>
      </c>
      <c r="D29" s="5" t="str">
        <f aca="false">HYPERLINK("https://mncourtfraud.com/file/27-CR-20-16508.pdf.ots__time-stamp.json","27-CR-20-16508.pdf.ots__time-stamp.json")</f>
        <v>27-CR-20-16508.pdf.ots__time-stamp.json</v>
      </c>
      <c r="E29" s="2" t="s">
        <v>325</v>
      </c>
      <c r="F29" s="2" t="n">
        <v>1000000</v>
      </c>
      <c r="G29" s="2" t="s">
        <v>173</v>
      </c>
      <c r="H29" s="2" t="s">
        <v>174</v>
      </c>
      <c r="I29" s="3" t="s">
        <v>322</v>
      </c>
      <c r="J29" s="2" t="s">
        <v>46</v>
      </c>
      <c r="K29" s="2" t="s">
        <v>46</v>
      </c>
      <c r="L29" s="2" t="s">
        <v>46</v>
      </c>
      <c r="M29" s="2" t="s">
        <v>46</v>
      </c>
      <c r="N29" s="2" t="s">
        <v>46</v>
      </c>
      <c r="O29" s="2" t="s">
        <v>46</v>
      </c>
      <c r="P29" s="2" t="s">
        <v>46</v>
      </c>
    </row>
    <row r="30" customFormat="false" ht="18.7" hidden="false" customHeight="true" outlineLevel="0" collapsed="false">
      <c r="A30" s="5" t="str">
        <f aca="false">HYPERLINK("https://mncourtfraud.com/file/27-CR-20-16637.pdf","27-CR-20-16637.pdf")</f>
        <v>27-CR-20-16637.pdf</v>
      </c>
      <c r="B30" s="5" t="str">
        <f aca="false">HYPERLINK("https://mncourtfraud.com/file/27-CR-20-16637.pdf.ots","27-CR-20-16637.pdf.ots")</f>
        <v>27-CR-20-16637.pdf.ots</v>
      </c>
      <c r="C30" s="3" t="s">
        <v>329</v>
      </c>
      <c r="D30" s="5" t="str">
        <f aca="false">HYPERLINK("https://mncourtfraud.com/file/27-CR-20-16637.pdf.ots__time-stamp.json","27-CR-20-16637.pdf.ots__time-stamp.json")</f>
        <v>27-CR-20-16637.pdf.ots__time-stamp.json</v>
      </c>
      <c r="E30" s="2" t="s">
        <v>332</v>
      </c>
      <c r="F30" s="2" t="n">
        <v>1000000</v>
      </c>
      <c r="G30" s="2" t="s">
        <v>282</v>
      </c>
      <c r="H30" s="2" t="s">
        <v>283</v>
      </c>
      <c r="I30" s="3" t="s">
        <v>329</v>
      </c>
      <c r="J30" s="2" t="s">
        <v>46</v>
      </c>
      <c r="K30" s="2" t="s">
        <v>46</v>
      </c>
      <c r="L30" s="2" t="s">
        <v>46</v>
      </c>
      <c r="M30" s="2" t="s">
        <v>46</v>
      </c>
      <c r="N30" s="2" t="s">
        <v>46</v>
      </c>
      <c r="O30" s="2" t="s">
        <v>46</v>
      </c>
      <c r="P30" s="2" t="s">
        <v>46</v>
      </c>
    </row>
    <row r="31" customFormat="false" ht="18.7" hidden="false" customHeight="true" outlineLevel="0" collapsed="false">
      <c r="A31" s="5" t="str">
        <f aca="false">HYPERLINK("https://mncourtfraud.com/file/27-CR-20-17876.pdf","27-CR-20-17876.pdf")</f>
        <v>27-CR-20-17876.pdf</v>
      </c>
      <c r="B31" s="5" t="str">
        <f aca="false">HYPERLINK("https://mncourtfraud.com/file/27-CR-20-17876.pdf.ots","27-CR-20-17876.pdf.ots")</f>
        <v>27-CR-20-17876.pdf.ots</v>
      </c>
      <c r="C31" s="3" t="s">
        <v>336</v>
      </c>
      <c r="D31" s="5" t="str">
        <f aca="false">HYPERLINK("https://mncourtfraud.com/file/27-CR-20-17876.pdf.ots__time-stamp.json","27-CR-20-17876.pdf.ots__time-stamp.json")</f>
        <v>27-CR-20-17876.pdf.ots__time-stamp.json</v>
      </c>
      <c r="E31" s="2" t="s">
        <v>339</v>
      </c>
      <c r="F31" s="2" t="n">
        <v>1000000</v>
      </c>
      <c r="G31" s="2" t="s">
        <v>92</v>
      </c>
      <c r="H31" s="2" t="s">
        <v>93</v>
      </c>
      <c r="I31" s="3" t="s">
        <v>336</v>
      </c>
      <c r="J31" s="2" t="s">
        <v>46</v>
      </c>
      <c r="K31" s="2" t="s">
        <v>46</v>
      </c>
      <c r="L31" s="2" t="s">
        <v>46</v>
      </c>
      <c r="M31" s="2" t="s">
        <v>46</v>
      </c>
      <c r="N31" s="2" t="s">
        <v>46</v>
      </c>
      <c r="O31" s="2" t="s">
        <v>46</v>
      </c>
      <c r="P31" s="2" t="s">
        <v>46</v>
      </c>
    </row>
    <row r="32" customFormat="false" ht="18.7" hidden="false" customHeight="true" outlineLevel="0" collapsed="false">
      <c r="A32" s="5" t="str">
        <f aca="false">HYPERLINK("https://mncourtfraud.com/file/27-CR-20-18077.pdf","27-CR-20-18077.pdf")</f>
        <v>27-CR-20-18077.pdf</v>
      </c>
      <c r="B32" s="5" t="str">
        <f aca="false">HYPERLINK("https://mncourtfraud.com/file/27-CR-20-18077.pdf.ots","27-CR-20-18077.pdf.ots")</f>
        <v>27-CR-20-18077.pdf.ots</v>
      </c>
      <c r="C32" s="3" t="s">
        <v>343</v>
      </c>
      <c r="D32" s="5" t="str">
        <f aca="false">HYPERLINK("https://mncourtfraud.com/file/27-CR-20-18077.pdf.ots__time-stamp.json","27-CR-20-18077.pdf.ots__time-stamp.json")</f>
        <v>27-CR-20-18077.pdf.ots__time-stamp.json</v>
      </c>
      <c r="E32" s="2" t="s">
        <v>348</v>
      </c>
      <c r="F32" s="2" t="n">
        <v>1000000</v>
      </c>
      <c r="G32" s="2" t="s">
        <v>58</v>
      </c>
      <c r="H32" s="2" t="s">
        <v>59</v>
      </c>
      <c r="I32" s="3" t="s">
        <v>343</v>
      </c>
      <c r="J32" s="2" t="s">
        <v>46</v>
      </c>
      <c r="K32" s="2" t="s">
        <v>46</v>
      </c>
      <c r="L32" s="2" t="s">
        <v>46</v>
      </c>
      <c r="M32" s="2" t="s">
        <v>46</v>
      </c>
      <c r="N32" s="2" t="s">
        <v>46</v>
      </c>
      <c r="O32" s="2" t="s">
        <v>46</v>
      </c>
      <c r="P32" s="2" t="s">
        <v>46</v>
      </c>
    </row>
    <row r="33" customFormat="false" ht="18.7" hidden="false" customHeight="true" outlineLevel="0" collapsed="false">
      <c r="A33" s="5" t="str">
        <f aca="false">HYPERLINK("https://mncourtfraud.com/file/27-CR-20-19180.pdf","27-CR-20-19180.pdf")</f>
        <v>27-CR-20-19180.pdf</v>
      </c>
      <c r="B33" s="5" t="str">
        <f aca="false">HYPERLINK("https://mncourtfraud.com/file/27-CR-20-19180.pdf.ots","27-CR-20-19180.pdf.ots")</f>
        <v>27-CR-20-19180.pdf.ots</v>
      </c>
      <c r="C33" s="3" t="s">
        <v>352</v>
      </c>
      <c r="D33" s="5" t="str">
        <f aca="false">HYPERLINK("https://mncourtfraud.com/file/27-CR-20-19180.pdf.ots__time-stamp.json","27-CR-20-19180.pdf.ots__time-stamp.json")</f>
        <v>27-CR-20-19180.pdf.ots__time-stamp.json</v>
      </c>
      <c r="E33" s="2" t="s">
        <v>355</v>
      </c>
      <c r="F33" s="2" t="n">
        <v>1000000</v>
      </c>
      <c r="G33" s="2" t="s">
        <v>74</v>
      </c>
      <c r="H33" s="2" t="s">
        <v>75</v>
      </c>
      <c r="I33" s="3" t="s">
        <v>352</v>
      </c>
      <c r="J33" s="2" t="s">
        <v>46</v>
      </c>
      <c r="K33" s="2" t="s">
        <v>46</v>
      </c>
      <c r="L33" s="2" t="s">
        <v>46</v>
      </c>
      <c r="M33" s="2" t="s">
        <v>46</v>
      </c>
      <c r="N33" s="2" t="s">
        <v>46</v>
      </c>
      <c r="O33" s="2" t="s">
        <v>46</v>
      </c>
      <c r="P33" s="2" t="s">
        <v>46</v>
      </c>
    </row>
    <row r="34" customFormat="false" ht="18.7" hidden="false" customHeight="true" outlineLevel="0" collapsed="false">
      <c r="A34" s="5" t="str">
        <f aca="false">HYPERLINK("https://mncourtfraud.com/file/27-CR-20-20155.pdf","27-CR-20-20155.pdf")</f>
        <v>27-CR-20-20155.pdf</v>
      </c>
      <c r="B34" s="5" t="str">
        <f aca="false">HYPERLINK("https://mncourtfraud.com/file/27-CR-20-20155.pdf.ots","27-CR-20-20155.pdf.ots")</f>
        <v>27-CR-20-20155.pdf.ots</v>
      </c>
      <c r="C34" s="3" t="s">
        <v>359</v>
      </c>
      <c r="D34" s="5" t="str">
        <f aca="false">HYPERLINK("https://mncourtfraud.com/file/27-CR-20-20155.pdf.ots__time-stamp.json","27-CR-20-20155.pdf.ots__time-stamp.json")</f>
        <v>27-CR-20-20155.pdf.ots__time-stamp.json</v>
      </c>
      <c r="E34" s="2" t="s">
        <v>362</v>
      </c>
      <c r="F34" s="2" t="n">
        <v>1000000</v>
      </c>
      <c r="G34" s="2" t="s">
        <v>92</v>
      </c>
      <c r="H34" s="2" t="s">
        <v>93</v>
      </c>
      <c r="I34" s="3" t="s">
        <v>359</v>
      </c>
      <c r="J34" s="2" t="s">
        <v>46</v>
      </c>
      <c r="K34" s="2" t="s">
        <v>46</v>
      </c>
      <c r="L34" s="2" t="s">
        <v>46</v>
      </c>
      <c r="M34" s="2" t="s">
        <v>46</v>
      </c>
      <c r="N34" s="2" t="s">
        <v>46</v>
      </c>
      <c r="O34" s="2" t="s">
        <v>46</v>
      </c>
      <c r="P34" s="2" t="s">
        <v>46</v>
      </c>
    </row>
    <row r="35" customFormat="false" ht="18.7" hidden="false" customHeight="true" outlineLevel="0" collapsed="false">
      <c r="A35" s="5" t="str">
        <f aca="false">HYPERLINK("https://mncourtfraud.com/file/27-CR-20-20541.pdf","27-CR-20-20541.pdf")</f>
        <v>27-CR-20-20541.pdf</v>
      </c>
      <c r="B35" s="5" t="str">
        <f aca="false">HYPERLINK("https://mncourtfraud.com/file/27-CR-20-20541.pdf.ots","27-CR-20-20541.pdf.ots")</f>
        <v>27-CR-20-20541.pdf.ots</v>
      </c>
      <c r="C35" s="3" t="s">
        <v>366</v>
      </c>
      <c r="D35" s="5" t="str">
        <f aca="false">HYPERLINK("https://mncourtfraud.com/file/27-CR-20-20541.pdf.ots__time-stamp.json","27-CR-20-20541.pdf.ots__time-stamp.json")</f>
        <v>27-CR-20-20541.pdf.ots__time-stamp.json</v>
      </c>
      <c r="E35" s="2" t="s">
        <v>369</v>
      </c>
      <c r="F35" s="2" t="n">
        <v>1000000</v>
      </c>
      <c r="G35" s="2" t="s">
        <v>173</v>
      </c>
      <c r="H35" s="2" t="s">
        <v>174</v>
      </c>
      <c r="I35" s="3" t="s">
        <v>366</v>
      </c>
      <c r="J35" s="2" t="s">
        <v>46</v>
      </c>
      <c r="K35" s="2" t="s">
        <v>46</v>
      </c>
      <c r="L35" s="2" t="s">
        <v>46</v>
      </c>
      <c r="M35" s="2" t="s">
        <v>46</v>
      </c>
      <c r="N35" s="2" t="s">
        <v>46</v>
      </c>
      <c r="O35" s="2" t="s">
        <v>46</v>
      </c>
      <c r="P35" s="2" t="s">
        <v>46</v>
      </c>
    </row>
    <row r="36" customFormat="false" ht="18.7" hidden="false" customHeight="true" outlineLevel="0" collapsed="false">
      <c r="A36" s="5" t="str">
        <f aca="false">HYPERLINK("https://mncourtfraud.com/file/27-CR-20-20866.pdf","27-CR-20-20866.pdf")</f>
        <v>27-CR-20-20866.pdf</v>
      </c>
      <c r="B36" s="5" t="str">
        <f aca="false">HYPERLINK("https://mncourtfraud.com/file/27-CR-20-20866.pdf.ots","27-CR-20-20866.pdf.ots")</f>
        <v>27-CR-20-20866.pdf.ots</v>
      </c>
      <c r="C36" s="3" t="s">
        <v>373</v>
      </c>
      <c r="D36" s="5" t="str">
        <f aca="false">HYPERLINK("https://mncourtfraud.com/file/27-CR-20-20866.pdf.ots__time-stamp.json","27-CR-20-20866.pdf.ots__time-stamp.json")</f>
        <v>27-CR-20-20866.pdf.ots__time-stamp.json</v>
      </c>
      <c r="E36" s="2" t="s">
        <v>380</v>
      </c>
      <c r="F36" s="2" t="n">
        <v>1000000</v>
      </c>
      <c r="G36" s="2" t="s">
        <v>285</v>
      </c>
      <c r="H36" s="2" t="s">
        <v>286</v>
      </c>
      <c r="I36" s="3" t="s">
        <v>373</v>
      </c>
      <c r="J36" s="2" t="s">
        <v>46</v>
      </c>
      <c r="K36" s="2" t="s">
        <v>46</v>
      </c>
      <c r="L36" s="2" t="s">
        <v>46</v>
      </c>
      <c r="M36" s="2" t="s">
        <v>46</v>
      </c>
      <c r="N36" s="2" t="s">
        <v>46</v>
      </c>
      <c r="O36" s="2" t="s">
        <v>46</v>
      </c>
      <c r="P36" s="2" t="s">
        <v>46</v>
      </c>
    </row>
    <row r="37" customFormat="false" ht="18.7" hidden="false" customHeight="true" outlineLevel="0" collapsed="false">
      <c r="A37" s="5" t="str">
        <f aca="false">HYPERLINK("https://mncourtfraud.com/file/27-CR-20-20868.pdf","27-CR-20-20868.pdf")</f>
        <v>27-CR-20-20868.pdf</v>
      </c>
      <c r="B37" s="5" t="str">
        <f aca="false">HYPERLINK("https://mncourtfraud.com/file/27-CR-20-20868.pdf.ots","27-CR-20-20868.pdf.ots")</f>
        <v>27-CR-20-20868.pdf.ots</v>
      </c>
      <c r="C37" s="3" t="s">
        <v>384</v>
      </c>
      <c r="D37" s="5" t="str">
        <f aca="false">HYPERLINK("https://mncourtfraud.com/file/27-CR-20-20868.pdf.ots__time-stamp.json","27-CR-20-20868.pdf.ots__time-stamp.json")</f>
        <v>27-CR-20-20868.pdf.ots__time-stamp.json</v>
      </c>
      <c r="E37" s="2" t="s">
        <v>393</v>
      </c>
      <c r="F37" s="2" t="n">
        <v>1000000</v>
      </c>
      <c r="G37" s="2" t="s">
        <v>346</v>
      </c>
      <c r="H37" s="2" t="s">
        <v>347</v>
      </c>
      <c r="I37" s="3" t="s">
        <v>384</v>
      </c>
      <c r="J37" s="2" t="s">
        <v>46</v>
      </c>
      <c r="K37" s="2" t="s">
        <v>46</v>
      </c>
      <c r="L37" s="2" t="s">
        <v>46</v>
      </c>
      <c r="M37" s="2" t="s">
        <v>46</v>
      </c>
      <c r="N37" s="2" t="s">
        <v>46</v>
      </c>
      <c r="O37" s="2" t="s">
        <v>46</v>
      </c>
      <c r="P37" s="2" t="s">
        <v>46</v>
      </c>
    </row>
    <row r="38" customFormat="false" ht="18.7" hidden="false" customHeight="true" outlineLevel="0" collapsed="false">
      <c r="A38" s="5" t="str">
        <f aca="false">HYPERLINK("https://mncourtfraud.com/file/27-CR-20-22971.pdf","27-CR-20-22971.pdf")</f>
        <v>27-CR-20-22971.pdf</v>
      </c>
      <c r="B38" s="5" t="str">
        <f aca="false">HYPERLINK("https://mncourtfraud.com/file/27-CR-20-22971.pdf.ots","27-CR-20-22971.pdf.ots")</f>
        <v>27-CR-20-22971.pdf.ots</v>
      </c>
      <c r="C38" s="3" t="s">
        <v>397</v>
      </c>
      <c r="D38" s="5" t="str">
        <f aca="false">HYPERLINK("https://mncourtfraud.com/file/27-CR-20-22971.pdf.ots__time-stamp.json","27-CR-20-22971.pdf.ots__time-stamp.json")</f>
        <v>27-CR-20-22971.pdf.ots__time-stamp.json</v>
      </c>
      <c r="E38" s="2" t="s">
        <v>402</v>
      </c>
      <c r="F38" s="2" t="n">
        <v>1000000</v>
      </c>
      <c r="G38" s="2" t="s">
        <v>400</v>
      </c>
      <c r="H38" s="2" t="s">
        <v>401</v>
      </c>
      <c r="I38" s="3" t="s">
        <v>397</v>
      </c>
      <c r="J38" s="2" t="s">
        <v>46</v>
      </c>
      <c r="K38" s="2" t="s">
        <v>46</v>
      </c>
      <c r="L38" s="2" t="s">
        <v>46</v>
      </c>
      <c r="M38" s="2" t="s">
        <v>46</v>
      </c>
      <c r="N38" s="2" t="s">
        <v>46</v>
      </c>
      <c r="O38" s="2" t="s">
        <v>46</v>
      </c>
      <c r="P38" s="2" t="s">
        <v>46</v>
      </c>
    </row>
    <row r="39" customFormat="false" ht="18.7" hidden="false" customHeight="true" outlineLevel="0" collapsed="false">
      <c r="A39" s="5" t="str">
        <f aca="false">HYPERLINK("https://mncourtfraud.com/file/27-CR-20-26061.pdf","27-CR-20-26061.pdf")</f>
        <v>27-CR-20-26061.pdf</v>
      </c>
      <c r="B39" s="5" t="str">
        <f aca="false">HYPERLINK("https://mncourtfraud.com/file/27-CR-20-26061.pdf.ots","27-CR-20-26061.pdf.ots")</f>
        <v>27-CR-20-26061.pdf.ots</v>
      </c>
      <c r="C39" s="3" t="s">
        <v>406</v>
      </c>
      <c r="D39" s="5" t="str">
        <f aca="false">HYPERLINK("https://mncourtfraud.com/file/27-CR-20-26061.pdf.ots__time-stamp.json","27-CR-20-26061.pdf.ots__time-stamp.json")</f>
        <v>27-CR-20-26061.pdf.ots__time-stamp.json</v>
      </c>
      <c r="E39" s="2" t="s">
        <v>409</v>
      </c>
      <c r="F39" s="2" t="n">
        <v>1000000</v>
      </c>
      <c r="G39" s="2" t="s">
        <v>77</v>
      </c>
      <c r="H39" s="2" t="s">
        <v>78</v>
      </c>
      <c r="I39" s="3" t="s">
        <v>406</v>
      </c>
      <c r="J39" s="2" t="s">
        <v>46</v>
      </c>
      <c r="K39" s="2" t="s">
        <v>46</v>
      </c>
      <c r="L39" s="2" t="s">
        <v>46</v>
      </c>
      <c r="M39" s="2" t="s">
        <v>46</v>
      </c>
      <c r="N39" s="2" t="s">
        <v>46</v>
      </c>
      <c r="O39" s="2" t="s">
        <v>46</v>
      </c>
      <c r="P39" s="2" t="s">
        <v>46</v>
      </c>
    </row>
    <row r="40" customFormat="false" ht="18.7" hidden="false" customHeight="true" outlineLevel="0" collapsed="false">
      <c r="A40" s="5" t="str">
        <f aca="false">HYPERLINK("https://mncourtfraud.com/file/27-CR-20-27259.pdf","27-CR-20-27259.pdf")</f>
        <v>27-CR-20-27259.pdf</v>
      </c>
      <c r="B40" s="5" t="str">
        <f aca="false">HYPERLINK("https://mncourtfraud.com/file/27-CR-20-27259.pdf.ots","27-CR-20-27259.pdf.ots")</f>
        <v>27-CR-20-27259.pdf.ots</v>
      </c>
      <c r="C40" s="3" t="s">
        <v>413</v>
      </c>
      <c r="D40" s="5" t="str">
        <f aca="false">HYPERLINK("https://mncourtfraud.com/file/27-CR-20-27259.pdf.ots__time-stamp.json","27-CR-20-27259.pdf.ots__time-stamp.json")</f>
        <v>27-CR-20-27259.pdf.ots__time-stamp.json</v>
      </c>
      <c r="E40" s="2" t="s">
        <v>416</v>
      </c>
      <c r="F40" s="2" t="n">
        <v>1000000</v>
      </c>
      <c r="G40" s="2" t="s">
        <v>115</v>
      </c>
      <c r="H40" s="2" t="s">
        <v>116</v>
      </c>
      <c r="I40" s="3" t="s">
        <v>413</v>
      </c>
      <c r="J40" s="2" t="s">
        <v>46</v>
      </c>
      <c r="K40" s="2" t="s">
        <v>46</v>
      </c>
      <c r="L40" s="2" t="s">
        <v>46</v>
      </c>
      <c r="M40" s="2" t="s">
        <v>46</v>
      </c>
      <c r="N40" s="2" t="s">
        <v>46</v>
      </c>
      <c r="O40" s="2" t="s">
        <v>46</v>
      </c>
      <c r="P40" s="2" t="s">
        <v>46</v>
      </c>
    </row>
    <row r="41" customFormat="false" ht="18.7" hidden="false" customHeight="true" outlineLevel="0" collapsed="false">
      <c r="A41" s="5" t="str">
        <f aca="false">HYPERLINK("https://mncourtfraud.com/file/27-CR-20-3417.pdf","27-CR-20-3417.pdf")</f>
        <v>27-CR-20-3417.pdf</v>
      </c>
      <c r="B41" s="5" t="str">
        <f aca="false">HYPERLINK("https://mncourtfraud.com/file/27-CR-20-3417.pdf.ots","27-CR-20-3417.pdf.ots")</f>
        <v>27-CR-20-3417.pdf.ots</v>
      </c>
      <c r="C41" s="3" t="s">
        <v>420</v>
      </c>
      <c r="D41" s="5" t="str">
        <f aca="false">HYPERLINK("https://mncourtfraud.com/file/27-CR-20-3417.pdf.ots__time-stamp.json","27-CR-20-3417.pdf.ots__time-stamp.json")</f>
        <v>27-CR-20-3417.pdf.ots__time-stamp.json</v>
      </c>
      <c r="E41" s="2" t="s">
        <v>423</v>
      </c>
      <c r="F41" s="2" t="n">
        <v>1000000</v>
      </c>
      <c r="G41" s="2" t="s">
        <v>182</v>
      </c>
      <c r="H41" s="2" t="s">
        <v>183</v>
      </c>
      <c r="I41" s="3" t="s">
        <v>420</v>
      </c>
      <c r="J41" s="2" t="s">
        <v>46</v>
      </c>
      <c r="K41" s="2" t="s">
        <v>46</v>
      </c>
      <c r="L41" s="2" t="s">
        <v>46</v>
      </c>
      <c r="M41" s="2" t="s">
        <v>46</v>
      </c>
      <c r="N41" s="2" t="s">
        <v>46</v>
      </c>
      <c r="O41" s="2" t="s">
        <v>46</v>
      </c>
      <c r="P41" s="2" t="s">
        <v>46</v>
      </c>
    </row>
    <row r="42" customFormat="false" ht="18.7" hidden="false" customHeight="true" outlineLevel="0" collapsed="false">
      <c r="A42" s="5" t="str">
        <f aca="false">HYPERLINK("https://mncourtfraud.com/file/27-CR-20-5515.pdf","27-CR-20-5515.pdf")</f>
        <v>27-CR-20-5515.pdf</v>
      </c>
      <c r="B42" s="5" t="str">
        <f aca="false">HYPERLINK("https://mncourtfraud.com/file/27-CR-20-5515.pdf.ots","27-CR-20-5515.pdf.ots")</f>
        <v>27-CR-20-5515.pdf.ots</v>
      </c>
      <c r="C42" s="3" t="s">
        <v>427</v>
      </c>
      <c r="D42" s="5" t="str">
        <f aca="false">HYPERLINK("https://mncourtfraud.com/file/27-CR-20-5515.pdf.ots__time-stamp.json","27-CR-20-5515.pdf.ots__time-stamp.json")</f>
        <v>27-CR-20-5515.pdf.ots__time-stamp.json</v>
      </c>
      <c r="E42" s="2" t="s">
        <v>430</v>
      </c>
      <c r="F42" s="2" t="n">
        <v>1000000</v>
      </c>
      <c r="G42" s="2" t="s">
        <v>231</v>
      </c>
      <c r="H42" s="2" t="s">
        <v>232</v>
      </c>
      <c r="I42" s="3" t="s">
        <v>427</v>
      </c>
      <c r="J42" s="2" t="s">
        <v>46</v>
      </c>
      <c r="K42" s="2" t="s">
        <v>46</v>
      </c>
      <c r="L42" s="2" t="s">
        <v>46</v>
      </c>
      <c r="M42" s="2" t="s">
        <v>46</v>
      </c>
      <c r="N42" s="2" t="s">
        <v>46</v>
      </c>
      <c r="O42" s="2" t="s">
        <v>46</v>
      </c>
      <c r="P42" s="2" t="s">
        <v>46</v>
      </c>
    </row>
    <row r="43" customFormat="false" ht="18.7" hidden="false" customHeight="true" outlineLevel="0" collapsed="false">
      <c r="A43" s="5" t="str">
        <f aca="false">HYPERLINK("https://mncourtfraud.com/file/27-CR-20-8039.pdf","27-CR-20-8039.pdf")</f>
        <v>27-CR-20-8039.pdf</v>
      </c>
      <c r="B43" s="5" t="str">
        <f aca="false">HYPERLINK("https://mncourtfraud.com/file/27-CR-20-8039.pdf.ots","27-CR-20-8039.pdf.ots")</f>
        <v>27-CR-20-8039.pdf.ots</v>
      </c>
      <c r="C43" s="3" t="s">
        <v>434</v>
      </c>
      <c r="D43" s="5" t="str">
        <f aca="false">HYPERLINK("https://mncourtfraud.com/file/27-CR-20-8039.pdf.ots__time-stamp.json","27-CR-20-8039.pdf.ots__time-stamp.json")</f>
        <v>27-CR-20-8039.pdf.ots__time-stamp.json</v>
      </c>
      <c r="E43" s="2" t="s">
        <v>437</v>
      </c>
      <c r="F43" s="2" t="n">
        <v>1000000</v>
      </c>
      <c r="G43" s="2" t="s">
        <v>118</v>
      </c>
      <c r="H43" s="2" t="s">
        <v>119</v>
      </c>
      <c r="I43" s="3" t="s">
        <v>434</v>
      </c>
      <c r="J43" s="2" t="s">
        <v>46</v>
      </c>
      <c r="K43" s="2" t="s">
        <v>46</v>
      </c>
      <c r="L43" s="2" t="s">
        <v>46</v>
      </c>
      <c r="M43" s="2" t="s">
        <v>46</v>
      </c>
      <c r="N43" s="2" t="s">
        <v>46</v>
      </c>
      <c r="O43" s="2" t="s">
        <v>46</v>
      </c>
      <c r="P43" s="2" t="s">
        <v>46</v>
      </c>
    </row>
    <row r="44" customFormat="false" ht="18.7" hidden="false" customHeight="true" outlineLevel="0" collapsed="false">
      <c r="A44" s="5" t="str">
        <f aca="false">HYPERLINK("https://mncourtfraud.com/file/27-CR-20-8402.pdf","27-CR-20-8402.pdf")</f>
        <v>27-CR-20-8402.pdf</v>
      </c>
      <c r="B44" s="5" t="str">
        <f aca="false">HYPERLINK("https://mncourtfraud.com/file/27-CR-20-8402.pdf.ots","27-CR-20-8402.pdf.ots")</f>
        <v>27-CR-20-8402.pdf.ots</v>
      </c>
      <c r="C44" s="3" t="s">
        <v>441</v>
      </c>
      <c r="D44" s="5" t="str">
        <f aca="false">HYPERLINK("https://mncourtfraud.com/file/27-CR-20-8402.pdf.ots__time-stamp.json","27-CR-20-8402.pdf.ots__time-stamp.json")</f>
        <v>27-CR-20-8402.pdf.ots__time-stamp.json</v>
      </c>
      <c r="E44" s="2" t="s">
        <v>444</v>
      </c>
      <c r="F44" s="2" t="n">
        <v>1000000</v>
      </c>
      <c r="G44" s="2" t="s">
        <v>192</v>
      </c>
      <c r="H44" s="2" t="s">
        <v>193</v>
      </c>
      <c r="I44" s="3" t="s">
        <v>441</v>
      </c>
      <c r="J44" s="2" t="s">
        <v>46</v>
      </c>
      <c r="K44" s="2" t="s">
        <v>46</v>
      </c>
      <c r="L44" s="2" t="s">
        <v>46</v>
      </c>
      <c r="M44" s="2" t="s">
        <v>46</v>
      </c>
      <c r="N44" s="2" t="s">
        <v>46</v>
      </c>
      <c r="O44" s="2" t="s">
        <v>46</v>
      </c>
      <c r="P44" s="2" t="s">
        <v>46</v>
      </c>
    </row>
    <row r="45" customFormat="false" ht="18.7" hidden="false" customHeight="true" outlineLevel="0" collapsed="false">
      <c r="A45" s="5" t="str">
        <f aca="false">HYPERLINK("https://mncourtfraud.com/file/27-CR-20-9874.pdf","27-CR-20-9874.pdf")</f>
        <v>27-CR-20-9874.pdf</v>
      </c>
      <c r="B45" s="5" t="str">
        <f aca="false">HYPERLINK("https://mncourtfraud.com/file/27-CR-20-9874.pdf.ots","27-CR-20-9874.pdf.ots")</f>
        <v>27-CR-20-9874.pdf.ots</v>
      </c>
      <c r="C45" s="3" t="s">
        <v>448</v>
      </c>
      <c r="D45" s="5" t="str">
        <f aca="false">HYPERLINK("https://mncourtfraud.com/file/27-CR-20-9874.pdf.ots__time-stamp.json","27-CR-20-9874.pdf.ots__time-stamp.json")</f>
        <v>27-CR-20-9874.pdf.ots__time-stamp.json</v>
      </c>
      <c r="E45" s="2" t="s">
        <v>451</v>
      </c>
      <c r="F45" s="2" t="n">
        <v>1000000</v>
      </c>
      <c r="G45" s="2" t="s">
        <v>115</v>
      </c>
      <c r="H45" s="2" t="s">
        <v>116</v>
      </c>
      <c r="I45" s="3" t="s">
        <v>448</v>
      </c>
      <c r="J45" s="2" t="s">
        <v>46</v>
      </c>
      <c r="K45" s="2" t="s">
        <v>46</v>
      </c>
      <c r="L45" s="2" t="s">
        <v>46</v>
      </c>
      <c r="M45" s="2" t="s">
        <v>46</v>
      </c>
      <c r="N45" s="2" t="s">
        <v>46</v>
      </c>
      <c r="O45" s="2" t="s">
        <v>46</v>
      </c>
      <c r="P45" s="2" t="s">
        <v>46</v>
      </c>
    </row>
    <row r="46" customFormat="false" ht="18.7" hidden="false" customHeight="true" outlineLevel="0" collapsed="false">
      <c r="A46" s="5" t="str">
        <f aca="false">HYPERLINK("https://mncourtfraud.com/file/27-CR-21-10040.pdf","27-CR-21-10040.pdf")</f>
        <v>27-CR-21-10040.pdf</v>
      </c>
      <c r="B46" s="5" t="str">
        <f aca="false">HYPERLINK("https://mncourtfraud.com/file/27-CR-21-10040.pdf.ots","27-CR-21-10040.pdf.ots")</f>
        <v>27-CR-21-10040.pdf.ots</v>
      </c>
      <c r="C46" s="3" t="s">
        <v>455</v>
      </c>
      <c r="D46" s="5" t="str">
        <f aca="false">HYPERLINK("https://mncourtfraud.com/file/27-CR-21-10040.pdf.ots__time-stamp.json","27-CR-21-10040.pdf.ots__time-stamp.json")</f>
        <v>27-CR-21-10040.pdf.ots__time-stamp.json</v>
      </c>
      <c r="E46" s="2" t="s">
        <v>458</v>
      </c>
      <c r="F46" s="2" t="n">
        <v>1000000</v>
      </c>
      <c r="G46" s="2" t="s">
        <v>142</v>
      </c>
      <c r="H46" s="2" t="s">
        <v>143</v>
      </c>
      <c r="I46" s="3" t="s">
        <v>455</v>
      </c>
      <c r="J46" s="2" t="s">
        <v>46</v>
      </c>
      <c r="K46" s="2" t="s">
        <v>46</v>
      </c>
      <c r="L46" s="2" t="s">
        <v>46</v>
      </c>
      <c r="M46" s="2" t="s">
        <v>46</v>
      </c>
      <c r="N46" s="2" t="s">
        <v>46</v>
      </c>
      <c r="O46" s="2" t="s">
        <v>46</v>
      </c>
      <c r="P46" s="2" t="s">
        <v>46</v>
      </c>
    </row>
    <row r="47" customFormat="false" ht="18.7" hidden="false" customHeight="true" outlineLevel="0" collapsed="false">
      <c r="A47" s="5" t="str">
        <f aca="false">HYPERLINK("https://mncourtfraud.com/file/27-CR-21-10042.pdf","27-CR-21-10042.pdf")</f>
        <v>27-CR-21-10042.pdf</v>
      </c>
      <c r="B47" s="5" t="str">
        <f aca="false">HYPERLINK("https://mncourtfraud.com/file/27-CR-21-10042.pdf.ots","27-CR-21-10042.pdf.ots")</f>
        <v>27-CR-21-10042.pdf.ots</v>
      </c>
      <c r="C47" s="3" t="s">
        <v>462</v>
      </c>
      <c r="D47" s="5" t="str">
        <f aca="false">HYPERLINK("https://mncourtfraud.com/file/27-CR-21-10042.pdf.ots__time-stamp.json","27-CR-21-10042.pdf.ots__time-stamp.json")</f>
        <v>27-CR-21-10042.pdf.ots__time-stamp.json</v>
      </c>
      <c r="E47" s="2" t="s">
        <v>465</v>
      </c>
      <c r="F47" s="2" t="n">
        <v>1000000</v>
      </c>
      <c r="G47" s="2" t="s">
        <v>115</v>
      </c>
      <c r="H47" s="2" t="s">
        <v>116</v>
      </c>
      <c r="I47" s="3" t="s">
        <v>462</v>
      </c>
      <c r="J47" s="2" t="s">
        <v>46</v>
      </c>
      <c r="K47" s="2" t="s">
        <v>46</v>
      </c>
      <c r="L47" s="2" t="s">
        <v>46</v>
      </c>
      <c r="M47" s="2" t="s">
        <v>46</v>
      </c>
      <c r="N47" s="2" t="s">
        <v>46</v>
      </c>
      <c r="O47" s="2" t="s">
        <v>46</v>
      </c>
      <c r="P47" s="2" t="s">
        <v>46</v>
      </c>
    </row>
    <row r="48" customFormat="false" ht="18.7" hidden="false" customHeight="true" outlineLevel="0" collapsed="false">
      <c r="A48" s="5" t="str">
        <f aca="false">HYPERLINK("https://mncourtfraud.com/file/27-CR-21-10471.pdf","27-CR-21-10471.pdf")</f>
        <v>27-CR-21-10471.pdf</v>
      </c>
      <c r="B48" s="5" t="str">
        <f aca="false">HYPERLINK("https://mncourtfraud.com/file/27-CR-21-10471.pdf.ots","27-CR-21-10471.pdf.ots")</f>
        <v>27-CR-21-10471.pdf.ots</v>
      </c>
      <c r="C48" s="3" t="s">
        <v>469</v>
      </c>
      <c r="D48" s="5" t="str">
        <f aca="false">HYPERLINK("https://mncourtfraud.com/file/27-CR-21-10471.pdf.ots__time-stamp.json","27-CR-21-10471.pdf.ots__time-stamp.json")</f>
        <v>27-CR-21-10471.pdf.ots__time-stamp.json</v>
      </c>
      <c r="E48" s="2" t="s">
        <v>472</v>
      </c>
      <c r="F48" s="2" t="n">
        <v>1000000</v>
      </c>
      <c r="G48" s="2" t="s">
        <v>473</v>
      </c>
      <c r="H48" s="2" t="s">
        <v>474</v>
      </c>
      <c r="I48" s="3" t="s">
        <v>469</v>
      </c>
      <c r="J48" s="2" t="s">
        <v>46</v>
      </c>
      <c r="K48" s="2" t="s">
        <v>46</v>
      </c>
      <c r="L48" s="2" t="s">
        <v>46</v>
      </c>
      <c r="M48" s="2" t="s">
        <v>46</v>
      </c>
      <c r="N48" s="2" t="s">
        <v>46</v>
      </c>
      <c r="O48" s="2" t="s">
        <v>46</v>
      </c>
      <c r="P48" s="2" t="s">
        <v>46</v>
      </c>
    </row>
    <row r="49" customFormat="false" ht="18.7" hidden="false" customHeight="true" outlineLevel="0" collapsed="false">
      <c r="A49" s="5" t="str">
        <f aca="false">HYPERLINK("https://mncourtfraud.com/file/27-CR-21-12955.pdf","27-CR-21-12955.pdf")</f>
        <v>27-CR-21-12955.pdf</v>
      </c>
      <c r="B49" s="5" t="str">
        <f aca="false">HYPERLINK("https://mncourtfraud.com/file/27-CR-21-12955.pdf.ots","27-CR-21-12955.pdf.ots")</f>
        <v>27-CR-21-12955.pdf.ots</v>
      </c>
      <c r="C49" s="3" t="s">
        <v>478</v>
      </c>
      <c r="D49" s="5" t="str">
        <f aca="false">HYPERLINK("https://mncourtfraud.com/file/27-CR-21-12955.pdf.ots__time-stamp.json","27-CR-21-12955.pdf.ots__time-stamp.json")</f>
        <v>27-CR-21-12955.pdf.ots__time-stamp.json</v>
      </c>
      <c r="E49" s="2" t="s">
        <v>481</v>
      </c>
      <c r="F49" s="2" t="n">
        <v>1000000</v>
      </c>
      <c r="G49" s="2" t="s">
        <v>74</v>
      </c>
      <c r="H49" s="2" t="s">
        <v>75</v>
      </c>
      <c r="I49" s="3" t="s">
        <v>478</v>
      </c>
      <c r="J49" s="2" t="s">
        <v>46</v>
      </c>
      <c r="K49" s="2" t="s">
        <v>46</v>
      </c>
      <c r="L49" s="2" t="s">
        <v>46</v>
      </c>
      <c r="M49" s="2" t="s">
        <v>46</v>
      </c>
      <c r="N49" s="2" t="s">
        <v>46</v>
      </c>
      <c r="O49" s="2" t="s">
        <v>46</v>
      </c>
      <c r="P49" s="2" t="s">
        <v>46</v>
      </c>
    </row>
    <row r="50" customFormat="false" ht="18.7" hidden="false" customHeight="true" outlineLevel="0" collapsed="false">
      <c r="A50" s="5" t="str">
        <f aca="false">HYPERLINK("https://mncourtfraud.com/file/27-CR-21-13766.pdf","27-CR-21-13766.pdf")</f>
        <v>27-CR-21-13766.pdf</v>
      </c>
      <c r="B50" s="5" t="str">
        <f aca="false">HYPERLINK("https://mncourtfraud.com/file/27-CR-21-13766.pdf.ots","27-CR-21-13766.pdf.ots")</f>
        <v>27-CR-21-13766.pdf.ots</v>
      </c>
      <c r="C50" s="3" t="s">
        <v>485</v>
      </c>
      <c r="D50" s="5" t="str">
        <f aca="false">HYPERLINK("https://mncourtfraud.com/file/27-CR-21-13766.pdf.ots__time-stamp.json","27-CR-21-13766.pdf.ots__time-stamp.json")</f>
        <v>27-CR-21-13766.pdf.ots__time-stamp.json</v>
      </c>
      <c r="E50" s="2" t="s">
        <v>488</v>
      </c>
      <c r="F50" s="2" t="n">
        <v>1000000</v>
      </c>
      <c r="G50" s="2" t="s">
        <v>150</v>
      </c>
      <c r="H50" s="2" t="s">
        <v>151</v>
      </c>
      <c r="I50" s="3" t="s">
        <v>485</v>
      </c>
      <c r="J50" s="2" t="s">
        <v>46</v>
      </c>
      <c r="K50" s="2" t="s">
        <v>46</v>
      </c>
      <c r="L50" s="2" t="s">
        <v>46</v>
      </c>
      <c r="M50" s="2" t="s">
        <v>46</v>
      </c>
      <c r="N50" s="2" t="s">
        <v>46</v>
      </c>
      <c r="O50" s="2" t="s">
        <v>46</v>
      </c>
      <c r="P50" s="2" t="s">
        <v>46</v>
      </c>
    </row>
    <row r="51" customFormat="false" ht="18.7" hidden="false" customHeight="true" outlineLevel="0" collapsed="false">
      <c r="A51" s="5" t="str">
        <f aca="false">HYPERLINK("https://mncourtfraud.com/file/27-CR-21-15394.pdf","27-CR-21-15394.pdf")</f>
        <v>27-CR-21-15394.pdf</v>
      </c>
      <c r="B51" s="5" t="str">
        <f aca="false">HYPERLINK("https://mncourtfraud.com/file/27-CR-21-15394.pdf.ots","27-CR-21-15394.pdf.ots")</f>
        <v>27-CR-21-15394.pdf.ots</v>
      </c>
      <c r="C51" s="3" t="s">
        <v>492</v>
      </c>
      <c r="D51" s="5" t="str">
        <f aca="false">HYPERLINK("https://mncourtfraud.com/file/27-CR-21-15394.pdf.ots__time-stamp.json","27-CR-21-15394.pdf.ots__time-stamp.json")</f>
        <v>27-CR-21-15394.pdf.ots__time-stamp.json</v>
      </c>
      <c r="E51" s="2" t="s">
        <v>495</v>
      </c>
      <c r="F51" s="2" t="n">
        <v>1000000</v>
      </c>
      <c r="G51" s="2" t="s">
        <v>150</v>
      </c>
      <c r="H51" s="2" t="s">
        <v>151</v>
      </c>
      <c r="I51" s="3" t="s">
        <v>492</v>
      </c>
      <c r="J51" s="2" t="s">
        <v>46</v>
      </c>
      <c r="K51" s="2" t="s">
        <v>46</v>
      </c>
      <c r="L51" s="2" t="s">
        <v>46</v>
      </c>
      <c r="M51" s="2" t="s">
        <v>46</v>
      </c>
      <c r="N51" s="2" t="s">
        <v>46</v>
      </c>
      <c r="O51" s="2" t="s">
        <v>46</v>
      </c>
      <c r="P51" s="2" t="s">
        <v>46</v>
      </c>
    </row>
    <row r="52" customFormat="false" ht="18.7" hidden="false" customHeight="true" outlineLevel="0" collapsed="false">
      <c r="A52" s="5" t="str">
        <f aca="false">HYPERLINK("https://mncourtfraud.com/file/27-CR-21-15403.pdf","27-CR-21-15403.pdf")</f>
        <v>27-CR-21-15403.pdf</v>
      </c>
      <c r="B52" s="5" t="str">
        <f aca="false">HYPERLINK("https://mncourtfraud.com/file/27-CR-21-15403.pdf.ots","27-CR-21-15403.pdf.ots")</f>
        <v>27-CR-21-15403.pdf.ots</v>
      </c>
      <c r="C52" s="3" t="s">
        <v>499</v>
      </c>
      <c r="D52" s="5" t="str">
        <f aca="false">HYPERLINK("https://mncourtfraud.com/file/27-CR-21-15403.pdf.ots__time-stamp.json","27-CR-21-15403.pdf.ots__time-stamp.json")</f>
        <v>27-CR-21-15403.pdf.ots__time-stamp.json</v>
      </c>
      <c r="E52" s="2" t="s">
        <v>502</v>
      </c>
      <c r="F52" s="2" t="n">
        <v>1000000</v>
      </c>
      <c r="G52" s="2" t="s">
        <v>173</v>
      </c>
      <c r="H52" s="2" t="s">
        <v>174</v>
      </c>
      <c r="I52" s="3" t="s">
        <v>499</v>
      </c>
      <c r="J52" s="2" t="s">
        <v>46</v>
      </c>
      <c r="K52" s="2" t="s">
        <v>46</v>
      </c>
      <c r="L52" s="2" t="s">
        <v>46</v>
      </c>
      <c r="M52" s="2" t="s">
        <v>46</v>
      </c>
      <c r="N52" s="2" t="s">
        <v>46</v>
      </c>
      <c r="O52" s="2" t="s">
        <v>46</v>
      </c>
      <c r="P52" s="2" t="s">
        <v>46</v>
      </c>
    </row>
    <row r="53" customFormat="false" ht="18.7" hidden="false" customHeight="true" outlineLevel="0" collapsed="false">
      <c r="A53" s="5" t="str">
        <f aca="false">HYPERLINK("https://mncourtfraud.com/file/27-CR-21-15666.pdf","27-CR-21-15666.pdf")</f>
        <v>27-CR-21-15666.pdf</v>
      </c>
      <c r="B53" s="5" t="str">
        <f aca="false">HYPERLINK("https://mncourtfraud.com/file/27-CR-21-15666.pdf.ots","27-CR-21-15666.pdf.ots")</f>
        <v>27-CR-21-15666.pdf.ots</v>
      </c>
      <c r="C53" s="3" t="s">
        <v>506</v>
      </c>
      <c r="D53" s="5" t="str">
        <f aca="false">HYPERLINK("https://mncourtfraud.com/file/27-CR-21-15666.pdf.ots__time-stamp.json","27-CR-21-15666.pdf.ots__time-stamp.json")</f>
        <v>27-CR-21-15666.pdf.ots__time-stamp.json</v>
      </c>
      <c r="E53" s="2" t="s">
        <v>509</v>
      </c>
      <c r="F53" s="2" t="n">
        <v>1000000</v>
      </c>
      <c r="G53" s="2" t="s">
        <v>118</v>
      </c>
      <c r="H53" s="2" t="s">
        <v>119</v>
      </c>
      <c r="I53" s="3" t="s">
        <v>506</v>
      </c>
      <c r="J53" s="2" t="s">
        <v>46</v>
      </c>
      <c r="K53" s="2" t="s">
        <v>46</v>
      </c>
      <c r="L53" s="2" t="s">
        <v>46</v>
      </c>
      <c r="M53" s="2" t="s">
        <v>46</v>
      </c>
      <c r="N53" s="2" t="s">
        <v>46</v>
      </c>
      <c r="O53" s="2" t="s">
        <v>46</v>
      </c>
      <c r="P53" s="2" t="s">
        <v>46</v>
      </c>
    </row>
    <row r="54" customFormat="false" ht="18.7" hidden="false" customHeight="true" outlineLevel="0" collapsed="false">
      <c r="A54" s="5" t="str">
        <f aca="false">HYPERLINK("https://mncourtfraud.com/file/27-CR-21-15981.pdf","27-CR-21-15981.pdf")</f>
        <v>27-CR-21-15981.pdf</v>
      </c>
      <c r="B54" s="5" t="str">
        <f aca="false">HYPERLINK("https://mncourtfraud.com/file/27-CR-21-15981.pdf.ots","27-CR-21-15981.pdf.ots")</f>
        <v>27-CR-21-15981.pdf.ots</v>
      </c>
      <c r="C54" s="3" t="s">
        <v>513</v>
      </c>
      <c r="D54" s="5" t="str">
        <f aca="false">HYPERLINK("https://mncourtfraud.com/file/27-CR-21-15981.pdf.ots__time-stamp.json","27-CR-21-15981.pdf.ots__time-stamp.json")</f>
        <v>27-CR-21-15981.pdf.ots__time-stamp.json</v>
      </c>
      <c r="E54" s="2" t="s">
        <v>516</v>
      </c>
      <c r="F54" s="2" t="n">
        <v>1000000</v>
      </c>
      <c r="G54" s="2" t="s">
        <v>517</v>
      </c>
      <c r="H54" s="2" t="s">
        <v>518</v>
      </c>
      <c r="I54" s="3" t="s">
        <v>513</v>
      </c>
      <c r="J54" s="2" t="s">
        <v>46</v>
      </c>
      <c r="K54" s="2" t="s">
        <v>46</v>
      </c>
      <c r="L54" s="2" t="s">
        <v>46</v>
      </c>
      <c r="M54" s="2" t="s">
        <v>46</v>
      </c>
      <c r="N54" s="2" t="s">
        <v>46</v>
      </c>
      <c r="O54" s="2" t="s">
        <v>46</v>
      </c>
      <c r="P54" s="2" t="s">
        <v>46</v>
      </c>
    </row>
    <row r="55" customFormat="false" ht="18.7" hidden="false" customHeight="true" outlineLevel="0" collapsed="false">
      <c r="A55" s="5" t="str">
        <f aca="false">HYPERLINK("https://mncourtfraud.com/file/27-CR-21-15984.pdf","27-CR-21-15984.pdf")</f>
        <v>27-CR-21-15984.pdf</v>
      </c>
      <c r="B55" s="5" t="str">
        <f aca="false">HYPERLINK("https://mncourtfraud.com/file/27-CR-21-15984.pdf.ots","27-CR-21-15984.pdf.ots")</f>
        <v>27-CR-21-15984.pdf.ots</v>
      </c>
      <c r="C55" s="3" t="s">
        <v>522</v>
      </c>
      <c r="D55" s="5" t="str">
        <f aca="false">HYPERLINK("https://mncourtfraud.com/file/27-CR-21-15984.pdf.ots__time-stamp.json","27-CR-21-15984.pdf.ots__time-stamp.json")</f>
        <v>27-CR-21-15984.pdf.ots__time-stamp.json</v>
      </c>
      <c r="E55" s="2" t="s">
        <v>525</v>
      </c>
      <c r="F55" s="2" t="n">
        <v>1000000</v>
      </c>
      <c r="G55" s="2" t="s">
        <v>517</v>
      </c>
      <c r="H55" s="2" t="s">
        <v>518</v>
      </c>
      <c r="I55" s="3" t="s">
        <v>522</v>
      </c>
      <c r="J55" s="2" t="s">
        <v>46</v>
      </c>
      <c r="K55" s="2" t="s">
        <v>46</v>
      </c>
      <c r="L55" s="2" t="s">
        <v>46</v>
      </c>
      <c r="M55" s="2" t="s">
        <v>46</v>
      </c>
      <c r="N55" s="2" t="s">
        <v>46</v>
      </c>
      <c r="O55" s="2" t="s">
        <v>46</v>
      </c>
      <c r="P55" s="2" t="s">
        <v>46</v>
      </c>
    </row>
    <row r="56" customFormat="false" ht="18.7" hidden="false" customHeight="true" outlineLevel="0" collapsed="false">
      <c r="A56" s="5" t="str">
        <f aca="false">HYPERLINK("https://mncourtfraud.com/file/27-CR-21-1720.pdf","27-CR-21-1720.pdf")</f>
        <v>27-CR-21-1720.pdf</v>
      </c>
      <c r="B56" s="5" t="str">
        <f aca="false">HYPERLINK("https://mncourtfraud.com/file/27-CR-21-1720.pdf.ots","27-CR-21-1720.pdf.ots")</f>
        <v>27-CR-21-1720.pdf.ots</v>
      </c>
      <c r="C56" s="3" t="s">
        <v>529</v>
      </c>
      <c r="D56" s="5" t="str">
        <f aca="false">HYPERLINK("https://mncourtfraud.com/file/27-CR-21-1720.pdf.ots__time-stamp.json","27-CR-21-1720.pdf.ots__time-stamp.json")</f>
        <v>27-CR-21-1720.pdf.ots__time-stamp.json</v>
      </c>
      <c r="E56" s="2" t="s">
        <v>532</v>
      </c>
      <c r="F56" s="2" t="n">
        <v>1000000</v>
      </c>
      <c r="G56" s="2" t="s">
        <v>192</v>
      </c>
      <c r="H56" s="2" t="s">
        <v>193</v>
      </c>
      <c r="I56" s="3" t="s">
        <v>529</v>
      </c>
      <c r="J56" s="2" t="s">
        <v>46</v>
      </c>
      <c r="K56" s="2" t="s">
        <v>46</v>
      </c>
      <c r="L56" s="2" t="s">
        <v>46</v>
      </c>
      <c r="M56" s="2" t="s">
        <v>46</v>
      </c>
      <c r="N56" s="2" t="s">
        <v>46</v>
      </c>
      <c r="O56" s="2" t="s">
        <v>46</v>
      </c>
      <c r="P56" s="2" t="s">
        <v>46</v>
      </c>
    </row>
    <row r="57" customFormat="false" ht="18.7" hidden="false" customHeight="true" outlineLevel="0" collapsed="false">
      <c r="A57" s="5" t="str">
        <f aca="false">HYPERLINK("https://mncourtfraud.com/file/27-CR-21-17393.pdf","27-CR-21-17393.pdf")</f>
        <v>27-CR-21-17393.pdf</v>
      </c>
      <c r="B57" s="5" t="str">
        <f aca="false">HYPERLINK("https://mncourtfraud.com/file/27-CR-21-17393.pdf.ots","27-CR-21-17393.pdf.ots")</f>
        <v>27-CR-21-17393.pdf.ots</v>
      </c>
      <c r="C57" s="3" t="s">
        <v>536</v>
      </c>
      <c r="D57" s="5" t="str">
        <f aca="false">HYPERLINK("https://mncourtfraud.com/file/27-CR-21-17393.pdf.ots__time-stamp.json","27-CR-21-17393.pdf.ots__time-stamp.json")</f>
        <v>27-CR-21-17393.pdf.ots__time-stamp.json</v>
      </c>
      <c r="E57" s="2" t="s">
        <v>539</v>
      </c>
      <c r="F57" s="2" t="n">
        <v>1000000</v>
      </c>
      <c r="G57" s="2" t="s">
        <v>62</v>
      </c>
      <c r="H57" s="2" t="s">
        <v>63</v>
      </c>
      <c r="I57" s="3" t="s">
        <v>536</v>
      </c>
      <c r="J57" s="2" t="s">
        <v>46</v>
      </c>
      <c r="K57" s="2" t="s">
        <v>46</v>
      </c>
      <c r="L57" s="2" t="s">
        <v>46</v>
      </c>
      <c r="M57" s="2" t="s">
        <v>46</v>
      </c>
      <c r="N57" s="2" t="s">
        <v>46</v>
      </c>
      <c r="O57" s="2" t="s">
        <v>46</v>
      </c>
      <c r="P57" s="2" t="s">
        <v>46</v>
      </c>
    </row>
    <row r="58" customFormat="false" ht="18.7" hidden="false" customHeight="true" outlineLevel="0" collapsed="false">
      <c r="A58" s="5" t="str">
        <f aca="false">HYPERLINK("https://mncourtfraud.com/file/27-CR-21-18143.pdf","27-CR-21-18143.pdf")</f>
        <v>27-CR-21-18143.pdf</v>
      </c>
      <c r="B58" s="5" t="str">
        <f aca="false">HYPERLINK("https://mncourtfraud.com/file/27-CR-21-18143.pdf.ots","27-CR-21-18143.pdf.ots")</f>
        <v>27-CR-21-18143.pdf.ots</v>
      </c>
      <c r="C58" s="3" t="s">
        <v>543</v>
      </c>
      <c r="D58" s="5" t="str">
        <f aca="false">HYPERLINK("https://mncourtfraud.com/file/27-CR-21-18143.pdf.ots__time-stamp.json","27-CR-21-18143.pdf.ots__time-stamp.json")</f>
        <v>27-CR-21-18143.pdf.ots__time-stamp.json</v>
      </c>
      <c r="E58" s="2" t="s">
        <v>546</v>
      </c>
      <c r="F58" s="2" t="n">
        <v>1000000</v>
      </c>
      <c r="G58" s="2" t="s">
        <v>182</v>
      </c>
      <c r="H58" s="2" t="s">
        <v>183</v>
      </c>
      <c r="I58" s="3" t="s">
        <v>543</v>
      </c>
      <c r="J58" s="2" t="s">
        <v>46</v>
      </c>
      <c r="K58" s="2" t="s">
        <v>46</v>
      </c>
      <c r="L58" s="2" t="s">
        <v>46</v>
      </c>
      <c r="M58" s="2" t="s">
        <v>46</v>
      </c>
      <c r="N58" s="2" t="s">
        <v>46</v>
      </c>
      <c r="O58" s="2" t="s">
        <v>46</v>
      </c>
      <c r="P58" s="2" t="s">
        <v>46</v>
      </c>
    </row>
    <row r="59" customFormat="false" ht="18.7" hidden="false" customHeight="true" outlineLevel="0" collapsed="false">
      <c r="A59" s="5" t="str">
        <f aca="false">HYPERLINK("https://mncourtfraud.com/file/27-CR-21-18253.pdf","27-CR-21-18253.pdf")</f>
        <v>27-CR-21-18253.pdf</v>
      </c>
      <c r="B59" s="5" t="str">
        <f aca="false">HYPERLINK("https://mncourtfraud.com/file/27-CR-21-18253.pdf.ots","27-CR-21-18253.pdf.ots")</f>
        <v>27-CR-21-18253.pdf.ots</v>
      </c>
      <c r="C59" s="3" t="s">
        <v>550</v>
      </c>
      <c r="D59" s="5" t="str">
        <f aca="false">HYPERLINK("https://mncourtfraud.com/file/27-CR-21-18253.pdf.ots__time-stamp.json","27-CR-21-18253.pdf.ots__time-stamp.json")</f>
        <v>27-CR-21-18253.pdf.ots__time-stamp.json</v>
      </c>
      <c r="E59" s="2" t="s">
        <v>553</v>
      </c>
      <c r="F59" s="2" t="n">
        <v>1000000</v>
      </c>
      <c r="G59" s="2" t="s">
        <v>192</v>
      </c>
      <c r="H59" s="2" t="s">
        <v>193</v>
      </c>
      <c r="I59" s="3" t="s">
        <v>550</v>
      </c>
      <c r="J59" s="2" t="s">
        <v>46</v>
      </c>
      <c r="K59" s="2" t="s">
        <v>46</v>
      </c>
      <c r="L59" s="2" t="s">
        <v>46</v>
      </c>
      <c r="M59" s="2" t="s">
        <v>46</v>
      </c>
      <c r="N59" s="2" t="s">
        <v>46</v>
      </c>
      <c r="O59" s="2" t="s">
        <v>46</v>
      </c>
      <c r="P59" s="2" t="s">
        <v>46</v>
      </c>
    </row>
    <row r="60" customFormat="false" ht="18.7" hidden="false" customHeight="true" outlineLevel="0" collapsed="false">
      <c r="A60" s="5" t="str">
        <f aca="false">HYPERLINK("https://mncourtfraud.com/file/27-CR-21-19818.pdf","27-CR-21-19818.pdf")</f>
        <v>27-CR-21-19818.pdf</v>
      </c>
      <c r="B60" s="5" t="str">
        <f aca="false">HYPERLINK("https://mncourtfraud.com/file/27-CR-21-19818.pdf.ots","27-CR-21-19818.pdf.ots")</f>
        <v>27-CR-21-19818.pdf.ots</v>
      </c>
      <c r="C60" s="3" t="s">
        <v>557</v>
      </c>
      <c r="D60" s="5" t="str">
        <f aca="false">HYPERLINK("https://mncourtfraud.com/file/27-CR-21-19818.pdf.ots__time-stamp.json","27-CR-21-19818.pdf.ots__time-stamp.json")</f>
        <v>27-CR-21-19818.pdf.ots__time-stamp.json</v>
      </c>
      <c r="E60" s="2" t="s">
        <v>560</v>
      </c>
      <c r="F60" s="2" t="n">
        <v>1000000</v>
      </c>
      <c r="G60" s="2" t="s">
        <v>400</v>
      </c>
      <c r="H60" s="2" t="s">
        <v>401</v>
      </c>
      <c r="I60" s="3" t="s">
        <v>557</v>
      </c>
      <c r="J60" s="2" t="s">
        <v>46</v>
      </c>
      <c r="K60" s="2" t="s">
        <v>46</v>
      </c>
      <c r="L60" s="2" t="s">
        <v>46</v>
      </c>
      <c r="M60" s="2" t="s">
        <v>46</v>
      </c>
      <c r="N60" s="2" t="s">
        <v>46</v>
      </c>
      <c r="O60" s="2" t="s">
        <v>46</v>
      </c>
      <c r="P60" s="2" t="s">
        <v>46</v>
      </c>
    </row>
    <row r="61" customFormat="false" ht="18.7" hidden="false" customHeight="true" outlineLevel="0" collapsed="false">
      <c r="A61" s="5" t="str">
        <f aca="false">HYPERLINK("https://mncourtfraud.com/file/27-CR-21-19825.pdf","27-CR-21-19825.pdf")</f>
        <v>27-CR-21-19825.pdf</v>
      </c>
      <c r="B61" s="5" t="str">
        <f aca="false">HYPERLINK("https://mncourtfraud.com/file/27-CR-21-19825.pdf.ots","27-CR-21-19825.pdf.ots")</f>
        <v>27-CR-21-19825.pdf.ots</v>
      </c>
      <c r="C61" s="3" t="s">
        <v>564</v>
      </c>
      <c r="D61" s="5" t="str">
        <f aca="false">HYPERLINK("https://mncourtfraud.com/file/27-CR-21-19825.pdf.ots__time-stamp.json","27-CR-21-19825.pdf.ots__time-stamp.json")</f>
        <v>27-CR-21-19825.pdf.ots__time-stamp.json</v>
      </c>
      <c r="E61" s="2" t="s">
        <v>567</v>
      </c>
      <c r="F61" s="2" t="n">
        <v>1000000</v>
      </c>
      <c r="G61" s="2" t="s">
        <v>182</v>
      </c>
      <c r="H61" s="2" t="s">
        <v>183</v>
      </c>
      <c r="I61" s="3" t="s">
        <v>564</v>
      </c>
      <c r="J61" s="2" t="s">
        <v>46</v>
      </c>
      <c r="K61" s="2" t="s">
        <v>46</v>
      </c>
      <c r="L61" s="2" t="s">
        <v>46</v>
      </c>
      <c r="M61" s="2" t="s">
        <v>46</v>
      </c>
      <c r="N61" s="2" t="s">
        <v>46</v>
      </c>
      <c r="O61" s="2" t="s">
        <v>46</v>
      </c>
      <c r="P61" s="2" t="s">
        <v>46</v>
      </c>
    </row>
    <row r="62" customFormat="false" ht="18.7" hidden="false" customHeight="true" outlineLevel="0" collapsed="false">
      <c r="A62" s="5" t="str">
        <f aca="false">HYPERLINK("https://mncourtfraud.com/file/27-CR-21-19832.pdf","27-CR-21-19832.pdf")</f>
        <v>27-CR-21-19832.pdf</v>
      </c>
      <c r="B62" s="5" t="str">
        <f aca="false">HYPERLINK("https://mncourtfraud.com/file/27-CR-21-19832.pdf.ots","27-CR-21-19832.pdf.ots")</f>
        <v>27-CR-21-19832.pdf.ots</v>
      </c>
      <c r="C62" s="3" t="s">
        <v>571</v>
      </c>
      <c r="D62" s="5" t="str">
        <f aca="false">HYPERLINK("https://mncourtfraud.com/file/27-CR-21-19832.pdf.ots__time-stamp.json","27-CR-21-19832.pdf.ots__time-stamp.json")</f>
        <v>27-CR-21-19832.pdf.ots__time-stamp.json</v>
      </c>
      <c r="E62" s="2" t="s">
        <v>574</v>
      </c>
      <c r="F62" s="2" t="n">
        <v>1000000</v>
      </c>
      <c r="G62" s="2" t="s">
        <v>89</v>
      </c>
      <c r="H62" s="2" t="s">
        <v>90</v>
      </c>
      <c r="I62" s="3" t="s">
        <v>571</v>
      </c>
      <c r="J62" s="2" t="s">
        <v>46</v>
      </c>
      <c r="K62" s="2" t="s">
        <v>46</v>
      </c>
      <c r="L62" s="2" t="s">
        <v>46</v>
      </c>
      <c r="M62" s="2" t="s">
        <v>46</v>
      </c>
      <c r="N62" s="2" t="s">
        <v>46</v>
      </c>
      <c r="O62" s="2" t="s">
        <v>46</v>
      </c>
      <c r="P62" s="2" t="s">
        <v>46</v>
      </c>
    </row>
    <row r="63" customFormat="false" ht="18.7" hidden="false" customHeight="true" outlineLevel="0" collapsed="false">
      <c r="A63" s="5" t="str">
        <f aca="false">HYPERLINK("https://mncourtfraud.com/file/27-CR-21-20475.pdf","27-CR-21-20475.pdf")</f>
        <v>27-CR-21-20475.pdf</v>
      </c>
      <c r="B63" s="5" t="str">
        <f aca="false">HYPERLINK("https://mncourtfraud.com/file/27-CR-21-20475.pdf.ots","27-CR-21-20475.pdf.ots")</f>
        <v>27-CR-21-20475.pdf.ots</v>
      </c>
      <c r="C63" s="3" t="s">
        <v>578</v>
      </c>
      <c r="D63" s="5" t="str">
        <f aca="false">HYPERLINK("https://mncourtfraud.com/file/27-CR-21-20475.pdf.ots__time-stamp.json","27-CR-21-20475.pdf.ots__time-stamp.json")</f>
        <v>27-CR-21-20475.pdf.ots__time-stamp.json</v>
      </c>
      <c r="E63" s="2" t="s">
        <v>581</v>
      </c>
      <c r="F63" s="2" t="n">
        <v>1000000</v>
      </c>
      <c r="G63" s="2" t="s">
        <v>400</v>
      </c>
      <c r="H63" s="2" t="s">
        <v>401</v>
      </c>
      <c r="I63" s="3" t="s">
        <v>578</v>
      </c>
      <c r="J63" s="2" t="s">
        <v>46</v>
      </c>
      <c r="K63" s="2" t="s">
        <v>46</v>
      </c>
      <c r="L63" s="2" t="s">
        <v>46</v>
      </c>
      <c r="M63" s="2" t="s">
        <v>46</v>
      </c>
      <c r="N63" s="2" t="s">
        <v>46</v>
      </c>
      <c r="O63" s="2" t="s">
        <v>46</v>
      </c>
      <c r="P63" s="2" t="s">
        <v>46</v>
      </c>
    </row>
    <row r="64" customFormat="false" ht="18.7" hidden="false" customHeight="true" outlineLevel="0" collapsed="false">
      <c r="A64" s="5" t="str">
        <f aca="false">HYPERLINK("https://mncourtfraud.com/file/27-CR-21-20798.pdf","27-CR-21-20798.pdf")</f>
        <v>27-CR-21-20798.pdf</v>
      </c>
      <c r="B64" s="5" t="str">
        <f aca="false">HYPERLINK("https://mncourtfraud.com/file/27-CR-21-20798.pdf.ots","27-CR-21-20798.pdf.ots")</f>
        <v>27-CR-21-20798.pdf.ots</v>
      </c>
      <c r="C64" s="3" t="s">
        <v>585</v>
      </c>
      <c r="D64" s="5" t="str">
        <f aca="false">HYPERLINK("https://mncourtfraud.com/file/27-CR-21-20798.pdf.ots__time-stamp.json","27-CR-21-20798.pdf.ots__time-stamp.json")</f>
        <v>27-CR-21-20798.pdf.ots__time-stamp.json</v>
      </c>
      <c r="E64" s="2" t="s">
        <v>588</v>
      </c>
      <c r="F64" s="2" t="n">
        <v>1000000</v>
      </c>
      <c r="G64" s="2" t="s">
        <v>142</v>
      </c>
      <c r="H64" s="2" t="s">
        <v>143</v>
      </c>
      <c r="I64" s="3" t="s">
        <v>585</v>
      </c>
      <c r="J64" s="2" t="s">
        <v>46</v>
      </c>
      <c r="K64" s="2" t="s">
        <v>46</v>
      </c>
      <c r="L64" s="2" t="s">
        <v>46</v>
      </c>
      <c r="M64" s="2" t="s">
        <v>46</v>
      </c>
      <c r="N64" s="2" t="s">
        <v>46</v>
      </c>
      <c r="O64" s="2" t="s">
        <v>46</v>
      </c>
      <c r="P64" s="2" t="s">
        <v>46</v>
      </c>
    </row>
    <row r="65" customFormat="false" ht="18.7" hidden="false" customHeight="true" outlineLevel="0" collapsed="false">
      <c r="A65" s="5" t="str">
        <f aca="false">HYPERLINK("https://mncourtfraud.com/file/27-CR-21-21384.pdf","27-CR-21-21384.pdf")</f>
        <v>27-CR-21-21384.pdf</v>
      </c>
      <c r="B65" s="5" t="str">
        <f aca="false">HYPERLINK("https://mncourtfraud.com/file/27-CR-21-21384.pdf.ots","27-CR-21-21384.pdf.ots")</f>
        <v>27-CR-21-21384.pdf.ots</v>
      </c>
      <c r="C65" s="3" t="s">
        <v>592</v>
      </c>
      <c r="D65" s="5" t="str">
        <f aca="false">HYPERLINK("https://mncourtfraud.com/file/27-CR-21-21384.pdf.ots__time-stamp.json","27-CR-21-21384.pdf.ots__time-stamp.json")</f>
        <v>27-CR-21-21384.pdf.ots__time-stamp.json</v>
      </c>
      <c r="E65" s="2" t="s">
        <v>597</v>
      </c>
      <c r="F65" s="2" t="n">
        <v>1000000</v>
      </c>
      <c r="G65" s="2" t="s">
        <v>285</v>
      </c>
      <c r="H65" s="2" t="s">
        <v>286</v>
      </c>
      <c r="I65" s="3" t="s">
        <v>592</v>
      </c>
      <c r="J65" s="2" t="s">
        <v>46</v>
      </c>
      <c r="K65" s="2" t="s">
        <v>46</v>
      </c>
      <c r="L65" s="2" t="s">
        <v>46</v>
      </c>
      <c r="M65" s="2" t="s">
        <v>46</v>
      </c>
      <c r="N65" s="2" t="s">
        <v>46</v>
      </c>
      <c r="O65" s="2" t="s">
        <v>46</v>
      </c>
      <c r="P65" s="2" t="s">
        <v>46</v>
      </c>
    </row>
    <row r="66" customFormat="false" ht="18.7" hidden="false" customHeight="true" outlineLevel="0" collapsed="false">
      <c r="A66" s="5" t="str">
        <f aca="false">HYPERLINK("https://mncourtfraud.com/file/27-CR-21-21605.pdf","27-CR-21-21605.pdf")</f>
        <v>27-CR-21-21605.pdf</v>
      </c>
      <c r="B66" s="5" t="str">
        <f aca="false">HYPERLINK("https://mncourtfraud.com/file/27-CR-21-21605.pdf.ots","27-CR-21-21605.pdf.ots")</f>
        <v>27-CR-21-21605.pdf.ots</v>
      </c>
      <c r="C66" s="3" t="s">
        <v>601</v>
      </c>
      <c r="D66" s="5" t="str">
        <f aca="false">HYPERLINK("https://mncourtfraud.com/file/27-CR-21-21605.pdf.ots__time-stamp.json","27-CR-21-21605.pdf.ots__time-stamp.json")</f>
        <v>27-CR-21-21605.pdf.ots__time-stamp.json</v>
      </c>
      <c r="E66" s="2" t="s">
        <v>604</v>
      </c>
      <c r="F66" s="2" t="n">
        <v>1000000</v>
      </c>
      <c r="G66" s="2" t="s">
        <v>207</v>
      </c>
      <c r="H66" s="2" t="s">
        <v>208</v>
      </c>
      <c r="I66" s="3" t="s">
        <v>601</v>
      </c>
      <c r="J66" s="2" t="s">
        <v>46</v>
      </c>
      <c r="K66" s="2" t="s">
        <v>46</v>
      </c>
      <c r="L66" s="2" t="s">
        <v>46</v>
      </c>
      <c r="M66" s="2" t="s">
        <v>46</v>
      </c>
      <c r="N66" s="2" t="s">
        <v>46</v>
      </c>
      <c r="O66" s="2" t="s">
        <v>46</v>
      </c>
      <c r="P66" s="2" t="s">
        <v>46</v>
      </c>
    </row>
    <row r="67" customFormat="false" ht="18.7" hidden="false" customHeight="true" outlineLevel="0" collapsed="false">
      <c r="A67" s="5" t="str">
        <f aca="false">HYPERLINK("https://mncourtfraud.com/file/27-CR-21-21716.pdf","27-CR-21-21716.pdf")</f>
        <v>27-CR-21-21716.pdf</v>
      </c>
      <c r="B67" s="5" t="str">
        <f aca="false">HYPERLINK("https://mncourtfraud.com/file/27-CR-21-21716.pdf.ots","27-CR-21-21716.pdf.ots")</f>
        <v>27-CR-21-21716.pdf.ots</v>
      </c>
      <c r="C67" s="3" t="s">
        <v>608</v>
      </c>
      <c r="D67" s="5" t="str">
        <f aca="false">HYPERLINK("https://mncourtfraud.com/file/27-CR-21-21716.pdf.ots__time-stamp.json","27-CR-21-21716.pdf.ots__time-stamp.json")</f>
        <v>27-CR-21-21716.pdf.ots__time-stamp.json</v>
      </c>
      <c r="E67" s="2" t="s">
        <v>611</v>
      </c>
      <c r="F67" s="2" t="n">
        <v>1000000</v>
      </c>
      <c r="G67" s="2" t="s">
        <v>92</v>
      </c>
      <c r="H67" s="2" t="s">
        <v>93</v>
      </c>
      <c r="I67" s="3" t="s">
        <v>608</v>
      </c>
      <c r="J67" s="2" t="s">
        <v>46</v>
      </c>
      <c r="K67" s="2" t="s">
        <v>46</v>
      </c>
      <c r="L67" s="2" t="s">
        <v>46</v>
      </c>
      <c r="M67" s="2" t="s">
        <v>46</v>
      </c>
      <c r="N67" s="2" t="s">
        <v>46</v>
      </c>
      <c r="O67" s="2" t="s">
        <v>46</v>
      </c>
      <c r="P67" s="2" t="s">
        <v>46</v>
      </c>
    </row>
    <row r="68" customFormat="false" ht="18.7" hidden="false" customHeight="true" outlineLevel="0" collapsed="false">
      <c r="A68" s="5" t="str">
        <f aca="false">HYPERLINK("https://mncourtfraud.com/file/27-CR-21-22210.pdf","27-CR-21-22210.pdf")</f>
        <v>27-CR-21-22210.pdf</v>
      </c>
      <c r="B68" s="5" t="str">
        <f aca="false">HYPERLINK("https://mncourtfraud.com/file/27-CR-21-22210.pdf.ots","27-CR-21-22210.pdf.ots")</f>
        <v>27-CR-21-22210.pdf.ots</v>
      </c>
      <c r="C68" s="3" t="s">
        <v>615</v>
      </c>
      <c r="D68" s="5" t="str">
        <f aca="false">HYPERLINK("https://mncourtfraud.com/file/27-CR-21-22210.pdf.ots__time-stamp.json","27-CR-21-22210.pdf.ots__time-stamp.json")</f>
        <v>27-CR-21-22210.pdf.ots__time-stamp.json</v>
      </c>
      <c r="E68" s="2" t="s">
        <v>618</v>
      </c>
      <c r="F68" s="2" t="n">
        <v>1000000</v>
      </c>
      <c r="G68" s="2" t="s">
        <v>92</v>
      </c>
      <c r="H68" s="2" t="s">
        <v>93</v>
      </c>
      <c r="I68" s="3" t="s">
        <v>615</v>
      </c>
      <c r="J68" s="2" t="s">
        <v>46</v>
      </c>
      <c r="K68" s="2" t="s">
        <v>46</v>
      </c>
      <c r="L68" s="2" t="s">
        <v>46</v>
      </c>
      <c r="M68" s="2" t="s">
        <v>46</v>
      </c>
      <c r="N68" s="2" t="s">
        <v>46</v>
      </c>
      <c r="O68" s="2" t="s">
        <v>46</v>
      </c>
      <c r="P68" s="2" t="s">
        <v>46</v>
      </c>
    </row>
    <row r="69" customFormat="false" ht="18.7" hidden="false" customHeight="true" outlineLevel="0" collapsed="false">
      <c r="A69" s="5" t="str">
        <f aca="false">HYPERLINK("https://mncourtfraud.com/file/27-CR-21-22234.pdf","27-CR-21-22234.pdf")</f>
        <v>27-CR-21-22234.pdf</v>
      </c>
      <c r="B69" s="5" t="str">
        <f aca="false">HYPERLINK("https://mncourtfraud.com/file/27-CR-21-22234.pdf.ots","27-CR-21-22234.pdf.ots")</f>
        <v>27-CR-21-22234.pdf.ots</v>
      </c>
      <c r="C69" s="3" t="s">
        <v>622</v>
      </c>
      <c r="D69" s="5" t="str">
        <f aca="false">HYPERLINK("https://mncourtfraud.com/file/27-CR-21-22234.pdf.ots__time-stamp.json","27-CR-21-22234.pdf.ots__time-stamp.json")</f>
        <v>27-CR-21-22234.pdf.ots__time-stamp.json</v>
      </c>
      <c r="E69" s="2" t="s">
        <v>625</v>
      </c>
      <c r="F69" s="2" t="n">
        <v>1000000</v>
      </c>
      <c r="G69" s="2" t="s">
        <v>77</v>
      </c>
      <c r="H69" s="2" t="s">
        <v>78</v>
      </c>
      <c r="I69" s="3" t="s">
        <v>622</v>
      </c>
      <c r="J69" s="2" t="s">
        <v>46</v>
      </c>
      <c r="K69" s="2" t="s">
        <v>46</v>
      </c>
      <c r="L69" s="2" t="s">
        <v>46</v>
      </c>
      <c r="M69" s="2" t="s">
        <v>46</v>
      </c>
      <c r="N69" s="2" t="s">
        <v>46</v>
      </c>
      <c r="O69" s="2" t="s">
        <v>46</v>
      </c>
      <c r="P69" s="2" t="s">
        <v>46</v>
      </c>
    </row>
    <row r="70" customFormat="false" ht="18.7" hidden="false" customHeight="true" outlineLevel="0" collapsed="false">
      <c r="A70" s="5" t="str">
        <f aca="false">HYPERLINK("https://mncourtfraud.com/file/27-CR-21-22438.pdf","27-CR-21-22438.pdf")</f>
        <v>27-CR-21-22438.pdf</v>
      </c>
      <c r="B70" s="5" t="str">
        <f aca="false">HYPERLINK("https://mncourtfraud.com/file/27-CR-21-22438.pdf.ots","27-CR-21-22438.pdf.ots")</f>
        <v>27-CR-21-22438.pdf.ots</v>
      </c>
      <c r="C70" s="3" t="s">
        <v>629</v>
      </c>
      <c r="D70" s="5" t="str">
        <f aca="false">HYPERLINK("https://mncourtfraud.com/file/27-CR-21-22438.pdf.ots__time-stamp.json","27-CR-21-22438.pdf.ots__time-stamp.json")</f>
        <v>27-CR-21-22438.pdf.ots__time-stamp.json</v>
      </c>
      <c r="E70" s="2" t="s">
        <v>632</v>
      </c>
      <c r="F70" s="2" t="n">
        <v>1000000</v>
      </c>
      <c r="G70" s="2" t="s">
        <v>231</v>
      </c>
      <c r="H70" s="2" t="s">
        <v>232</v>
      </c>
      <c r="I70" s="3" t="s">
        <v>629</v>
      </c>
      <c r="J70" s="2" t="s">
        <v>46</v>
      </c>
      <c r="K70" s="2" t="s">
        <v>46</v>
      </c>
      <c r="L70" s="2" t="s">
        <v>46</v>
      </c>
      <c r="M70" s="2" t="s">
        <v>46</v>
      </c>
      <c r="N70" s="2" t="s">
        <v>46</v>
      </c>
      <c r="O70" s="2" t="s">
        <v>46</v>
      </c>
      <c r="P70" s="2" t="s">
        <v>46</v>
      </c>
    </row>
    <row r="71" customFormat="false" ht="18.7" hidden="false" customHeight="true" outlineLevel="0" collapsed="false">
      <c r="A71" s="5" t="str">
        <f aca="false">HYPERLINK("https://mncourtfraud.com/file/27-CR-21-22532.pdf","27-CR-21-22532.pdf")</f>
        <v>27-CR-21-22532.pdf</v>
      </c>
      <c r="B71" s="5" t="str">
        <f aca="false">HYPERLINK("https://mncourtfraud.com/file/27-CR-21-22532.pdf.ots","27-CR-21-22532.pdf.ots")</f>
        <v>27-CR-21-22532.pdf.ots</v>
      </c>
      <c r="C71" s="3" t="s">
        <v>636</v>
      </c>
      <c r="D71" s="5" t="str">
        <f aca="false">HYPERLINK("https://mncourtfraud.com/file/27-CR-21-22532.pdf.ots__time-stamp.json","27-CR-21-22532.pdf.ots__time-stamp.json")</f>
        <v>27-CR-21-22532.pdf.ots__time-stamp.json</v>
      </c>
      <c r="E71" s="2" t="s">
        <v>639</v>
      </c>
      <c r="F71" s="2" t="n">
        <v>1000000</v>
      </c>
      <c r="G71" s="2" t="s">
        <v>400</v>
      </c>
      <c r="H71" s="2" t="s">
        <v>401</v>
      </c>
      <c r="I71" s="3" t="s">
        <v>636</v>
      </c>
      <c r="J71" s="2" t="s">
        <v>46</v>
      </c>
      <c r="K71" s="2" t="s">
        <v>46</v>
      </c>
      <c r="L71" s="2" t="s">
        <v>46</v>
      </c>
      <c r="M71" s="2" t="s">
        <v>46</v>
      </c>
      <c r="N71" s="2" t="s">
        <v>46</v>
      </c>
      <c r="O71" s="2" t="s">
        <v>46</v>
      </c>
      <c r="P71" s="2" t="s">
        <v>46</v>
      </c>
    </row>
    <row r="72" customFormat="false" ht="18.7" hidden="false" customHeight="true" outlineLevel="0" collapsed="false">
      <c r="A72" s="5" t="str">
        <f aca="false">HYPERLINK("https://mncourtfraud.com/file/27-CR-21-23063.pdf","27-CR-21-23063.pdf")</f>
        <v>27-CR-21-23063.pdf</v>
      </c>
      <c r="B72" s="5" t="str">
        <f aca="false">HYPERLINK("https://mncourtfraud.com/file/27-CR-21-23063.pdf.ots","27-CR-21-23063.pdf.ots")</f>
        <v>27-CR-21-23063.pdf.ots</v>
      </c>
      <c r="C72" s="3" t="s">
        <v>643</v>
      </c>
      <c r="D72" s="5" t="str">
        <f aca="false">HYPERLINK("https://mncourtfraud.com/file/27-CR-21-23063.pdf.ots__time-stamp.json","27-CR-21-23063.pdf.ots__time-stamp.json")</f>
        <v>27-CR-21-23063.pdf.ots__time-stamp.json</v>
      </c>
      <c r="E72" s="2" t="s">
        <v>646</v>
      </c>
      <c r="F72" s="2" t="n">
        <v>1000000</v>
      </c>
      <c r="G72" s="2" t="s">
        <v>400</v>
      </c>
      <c r="H72" s="2" t="s">
        <v>401</v>
      </c>
      <c r="I72" s="3" t="s">
        <v>643</v>
      </c>
      <c r="J72" s="2" t="s">
        <v>46</v>
      </c>
      <c r="K72" s="2" t="s">
        <v>46</v>
      </c>
      <c r="L72" s="2" t="s">
        <v>46</v>
      </c>
      <c r="M72" s="2" t="s">
        <v>46</v>
      </c>
      <c r="N72" s="2" t="s">
        <v>46</v>
      </c>
      <c r="O72" s="2" t="s">
        <v>46</v>
      </c>
      <c r="P72" s="2" t="s">
        <v>46</v>
      </c>
    </row>
    <row r="73" customFormat="false" ht="18.7" hidden="false" customHeight="true" outlineLevel="0" collapsed="false">
      <c r="A73" s="5" t="str">
        <f aca="false">HYPERLINK("https://mncourtfraud.com/file/27-CR-21-2693.pdf","27-CR-21-2693.pdf")</f>
        <v>27-CR-21-2693.pdf</v>
      </c>
      <c r="B73" s="5" t="str">
        <f aca="false">HYPERLINK("https://mncourtfraud.com/file/27-CR-21-2693.pdf.ots","27-CR-21-2693.pdf.ots")</f>
        <v>27-CR-21-2693.pdf.ots</v>
      </c>
      <c r="C73" s="3" t="s">
        <v>650</v>
      </c>
      <c r="D73" s="5" t="str">
        <f aca="false">HYPERLINK("https://mncourtfraud.com/file/27-CR-21-2693.pdf.ots__time-stamp.json","27-CR-21-2693.pdf.ots__time-stamp.json")</f>
        <v>27-CR-21-2693.pdf.ots__time-stamp.json</v>
      </c>
      <c r="E73" s="2" t="s">
        <v>653</v>
      </c>
      <c r="F73" s="2" t="n">
        <v>1000000</v>
      </c>
      <c r="G73" s="2" t="s">
        <v>74</v>
      </c>
      <c r="H73" s="2" t="s">
        <v>75</v>
      </c>
      <c r="I73" s="3" t="s">
        <v>650</v>
      </c>
      <c r="J73" s="2" t="s">
        <v>46</v>
      </c>
      <c r="K73" s="2" t="s">
        <v>46</v>
      </c>
      <c r="L73" s="2" t="s">
        <v>46</v>
      </c>
      <c r="M73" s="2" t="s">
        <v>46</v>
      </c>
      <c r="N73" s="2" t="s">
        <v>46</v>
      </c>
      <c r="O73" s="2" t="s">
        <v>46</v>
      </c>
      <c r="P73" s="2" t="s">
        <v>46</v>
      </c>
    </row>
    <row r="74" customFormat="false" ht="18.7" hidden="false" customHeight="true" outlineLevel="0" collapsed="false">
      <c r="A74" s="5" t="str">
        <f aca="false">HYPERLINK("https://mncourtfraud.com/file/27-CR-21-3626.pdf","27-CR-21-3626.pdf")</f>
        <v>27-CR-21-3626.pdf</v>
      </c>
      <c r="B74" s="5" t="str">
        <f aca="false">HYPERLINK("https://mncourtfraud.com/file/27-CR-21-3626.pdf.ots","27-CR-21-3626.pdf.ots")</f>
        <v>27-CR-21-3626.pdf.ots</v>
      </c>
      <c r="C74" s="3" t="s">
        <v>657</v>
      </c>
      <c r="D74" s="5" t="str">
        <f aca="false">HYPERLINK("https://mncourtfraud.com/file/27-CR-21-3626.pdf.ots__time-stamp.json","27-CR-21-3626.pdf.ots__time-stamp.json")</f>
        <v>27-CR-21-3626.pdf.ots__time-stamp.json</v>
      </c>
      <c r="E74" s="2" t="s">
        <v>660</v>
      </c>
      <c r="F74" s="2" t="n">
        <v>1000000</v>
      </c>
      <c r="G74" s="2" t="s">
        <v>231</v>
      </c>
      <c r="H74" s="2" t="s">
        <v>232</v>
      </c>
      <c r="I74" s="3" t="s">
        <v>657</v>
      </c>
      <c r="J74" s="2" t="s">
        <v>46</v>
      </c>
      <c r="K74" s="2" t="s">
        <v>46</v>
      </c>
      <c r="L74" s="2" t="s">
        <v>46</v>
      </c>
      <c r="M74" s="2" t="s">
        <v>46</v>
      </c>
      <c r="N74" s="2" t="s">
        <v>46</v>
      </c>
      <c r="O74" s="2" t="s">
        <v>46</v>
      </c>
      <c r="P74" s="2" t="s">
        <v>46</v>
      </c>
    </row>
    <row r="75" customFormat="false" ht="18.7" hidden="false" customHeight="true" outlineLevel="0" collapsed="false">
      <c r="A75" s="5" t="str">
        <f aca="false">HYPERLINK("https://mncourtfraud.com/file/27-CR-21-3759.pdf","27-CR-21-3759.pdf")</f>
        <v>27-CR-21-3759.pdf</v>
      </c>
      <c r="B75" s="5" t="str">
        <f aca="false">HYPERLINK("https://mncourtfraud.com/file/27-CR-21-3759.pdf.ots","27-CR-21-3759.pdf.ots")</f>
        <v>27-CR-21-3759.pdf.ots</v>
      </c>
      <c r="C75" s="3" t="s">
        <v>664</v>
      </c>
      <c r="D75" s="5" t="str">
        <f aca="false">HYPERLINK("https://mncourtfraud.com/file/27-CR-21-3759.pdf.ots__time-stamp.json","27-CR-21-3759.pdf.ots__time-stamp.json")</f>
        <v>27-CR-21-3759.pdf.ots__time-stamp.json</v>
      </c>
      <c r="E75" s="2" t="s">
        <v>667</v>
      </c>
      <c r="F75" s="2" t="n">
        <v>1000000</v>
      </c>
      <c r="G75" s="2" t="s">
        <v>74</v>
      </c>
      <c r="H75" s="2" t="s">
        <v>75</v>
      </c>
      <c r="I75" s="3" t="s">
        <v>664</v>
      </c>
      <c r="J75" s="2" t="s">
        <v>46</v>
      </c>
      <c r="K75" s="2" t="s">
        <v>46</v>
      </c>
      <c r="L75" s="2" t="s">
        <v>46</v>
      </c>
      <c r="M75" s="2" t="s">
        <v>46</v>
      </c>
      <c r="N75" s="2" t="s">
        <v>46</v>
      </c>
      <c r="O75" s="2" t="s">
        <v>46</v>
      </c>
      <c r="P75" s="2" t="s">
        <v>46</v>
      </c>
    </row>
    <row r="76" customFormat="false" ht="18.7" hidden="false" customHeight="true" outlineLevel="0" collapsed="false">
      <c r="A76" s="5" t="str">
        <f aca="false">HYPERLINK("https://mncourtfraud.com/file/27-CR-21-3888.pdf","27-CR-21-3888.pdf")</f>
        <v>27-CR-21-3888.pdf</v>
      </c>
      <c r="B76" s="5" t="str">
        <f aca="false">HYPERLINK("https://mncourtfraud.com/file/27-CR-21-3888.pdf.ots","27-CR-21-3888.pdf.ots")</f>
        <v>27-CR-21-3888.pdf.ots</v>
      </c>
      <c r="C76" s="3" t="s">
        <v>671</v>
      </c>
      <c r="D76" s="5" t="str">
        <f aca="false">HYPERLINK("https://mncourtfraud.com/file/27-CR-21-3888.pdf.ots__time-stamp.json","27-CR-21-3888.pdf.ots__time-stamp.json")</f>
        <v>27-CR-21-3888.pdf.ots__time-stamp.json</v>
      </c>
      <c r="E76" s="2" t="s">
        <v>674</v>
      </c>
      <c r="F76" s="2" t="n">
        <v>1000000</v>
      </c>
      <c r="G76" s="2" t="s">
        <v>74</v>
      </c>
      <c r="H76" s="2" t="s">
        <v>75</v>
      </c>
      <c r="I76" s="3" t="s">
        <v>671</v>
      </c>
      <c r="J76" s="2" t="s">
        <v>46</v>
      </c>
      <c r="K76" s="2" t="s">
        <v>46</v>
      </c>
      <c r="L76" s="2" t="s">
        <v>46</v>
      </c>
      <c r="M76" s="2" t="s">
        <v>46</v>
      </c>
      <c r="N76" s="2" t="s">
        <v>46</v>
      </c>
      <c r="O76" s="2" t="s">
        <v>46</v>
      </c>
      <c r="P76" s="2" t="s">
        <v>46</v>
      </c>
    </row>
    <row r="77" customFormat="false" ht="18.7" hidden="false" customHeight="true" outlineLevel="0" collapsed="false">
      <c r="A77" s="5" t="str">
        <f aca="false">HYPERLINK("https://mncourtfraud.com/file/27-CR-21-4760.pdf","27-CR-21-4760.pdf")</f>
        <v>27-CR-21-4760.pdf</v>
      </c>
      <c r="B77" s="5" t="str">
        <f aca="false">HYPERLINK("https://mncourtfraud.com/file/27-CR-21-4760.pdf.ots","27-CR-21-4760.pdf.ots")</f>
        <v>27-CR-21-4760.pdf.ots</v>
      </c>
      <c r="C77" s="3" t="s">
        <v>678</v>
      </c>
      <c r="D77" s="5" t="str">
        <f aca="false">HYPERLINK("https://mncourtfraud.com/file/27-CR-21-4760.pdf.ots__time-stamp.json","27-CR-21-4760.pdf.ots__time-stamp.json")</f>
        <v>27-CR-21-4760.pdf.ots__time-stamp.json</v>
      </c>
      <c r="E77" s="2" t="s">
        <v>681</v>
      </c>
      <c r="F77" s="2" t="n">
        <v>1000000</v>
      </c>
      <c r="G77" s="2" t="s">
        <v>92</v>
      </c>
      <c r="H77" s="2" t="s">
        <v>93</v>
      </c>
      <c r="I77" s="3" t="s">
        <v>678</v>
      </c>
      <c r="J77" s="2" t="s">
        <v>46</v>
      </c>
      <c r="K77" s="2" t="s">
        <v>46</v>
      </c>
      <c r="L77" s="2" t="s">
        <v>46</v>
      </c>
      <c r="M77" s="2" t="s">
        <v>46</v>
      </c>
      <c r="N77" s="2" t="s">
        <v>46</v>
      </c>
      <c r="O77" s="2" t="s">
        <v>46</v>
      </c>
      <c r="P77" s="2" t="s">
        <v>46</v>
      </c>
    </row>
    <row r="78" customFormat="false" ht="18.7" hidden="false" customHeight="true" outlineLevel="0" collapsed="false">
      <c r="A78" s="5" t="str">
        <f aca="false">HYPERLINK("https://mncourtfraud.com/file/27-CR-21-5142.pdf","27-CR-21-5142.pdf")</f>
        <v>27-CR-21-5142.pdf</v>
      </c>
      <c r="B78" s="5" t="str">
        <f aca="false">HYPERLINK("https://mncourtfraud.com/file/27-CR-21-5142.pdf.ots","27-CR-21-5142.pdf.ots")</f>
        <v>27-CR-21-5142.pdf.ots</v>
      </c>
      <c r="C78" s="3" t="s">
        <v>685</v>
      </c>
      <c r="D78" s="5" t="str">
        <f aca="false">HYPERLINK("https://mncourtfraud.com/file/27-CR-21-5142.pdf.ots__time-stamp.json","27-CR-21-5142.pdf.ots__time-stamp.json")</f>
        <v>27-CR-21-5142.pdf.ots__time-stamp.json</v>
      </c>
      <c r="E78" s="2" t="s">
        <v>688</v>
      </c>
      <c r="F78" s="2" t="n">
        <v>1000000</v>
      </c>
      <c r="G78" s="2" t="s">
        <v>89</v>
      </c>
      <c r="H78" s="2" t="s">
        <v>90</v>
      </c>
      <c r="I78" s="3" t="s">
        <v>685</v>
      </c>
      <c r="J78" s="2" t="s">
        <v>46</v>
      </c>
      <c r="K78" s="2" t="s">
        <v>46</v>
      </c>
      <c r="L78" s="2" t="s">
        <v>46</v>
      </c>
      <c r="M78" s="2" t="s">
        <v>46</v>
      </c>
      <c r="N78" s="2" t="s">
        <v>46</v>
      </c>
      <c r="O78" s="2" t="s">
        <v>46</v>
      </c>
      <c r="P78" s="2" t="s">
        <v>46</v>
      </c>
    </row>
    <row r="79" customFormat="false" ht="18.7" hidden="false" customHeight="true" outlineLevel="0" collapsed="false">
      <c r="A79" s="5" t="str">
        <f aca="false">HYPERLINK("https://mncourtfraud.com/file/27-CR-21-5624.pdf","27-CR-21-5624.pdf")</f>
        <v>27-CR-21-5624.pdf</v>
      </c>
      <c r="B79" s="5" t="str">
        <f aca="false">HYPERLINK("https://mncourtfraud.com/file/27-CR-21-5624.pdf.ots","27-CR-21-5624.pdf.ots")</f>
        <v>27-CR-21-5624.pdf.ots</v>
      </c>
      <c r="C79" s="3" t="s">
        <v>692</v>
      </c>
      <c r="D79" s="5" t="str">
        <f aca="false">HYPERLINK("https://mncourtfraud.com/file/27-CR-21-5624.pdf.ots__time-stamp.json","27-CR-21-5624.pdf.ots__time-stamp.json")</f>
        <v>27-CR-21-5624.pdf.ots__time-stamp.json</v>
      </c>
      <c r="E79" s="2" t="s">
        <v>695</v>
      </c>
      <c r="F79" s="2" t="n">
        <v>1000000</v>
      </c>
      <c r="G79" s="2" t="s">
        <v>142</v>
      </c>
      <c r="H79" s="2" t="s">
        <v>143</v>
      </c>
      <c r="I79" s="3" t="s">
        <v>692</v>
      </c>
      <c r="J79" s="2" t="s">
        <v>46</v>
      </c>
      <c r="K79" s="2" t="s">
        <v>46</v>
      </c>
      <c r="L79" s="2" t="s">
        <v>46</v>
      </c>
      <c r="M79" s="2" t="s">
        <v>46</v>
      </c>
      <c r="N79" s="2" t="s">
        <v>46</v>
      </c>
      <c r="O79" s="2" t="s">
        <v>46</v>
      </c>
      <c r="P79" s="2" t="s">
        <v>46</v>
      </c>
    </row>
    <row r="80" customFormat="false" ht="18.7" hidden="false" customHeight="true" outlineLevel="0" collapsed="false">
      <c r="A80" s="5" t="str">
        <f aca="false">HYPERLINK("https://mncourtfraud.com/file/27-CR-21-9351.pdf","27-CR-21-9351.pdf")</f>
        <v>27-CR-21-9351.pdf</v>
      </c>
      <c r="B80" s="5" t="str">
        <f aca="false">HYPERLINK("https://mncourtfraud.com/file/27-CR-21-9351.pdf.ots","27-CR-21-9351.pdf.ots")</f>
        <v>27-CR-21-9351.pdf.ots</v>
      </c>
      <c r="C80" s="3" t="s">
        <v>699</v>
      </c>
      <c r="D80" s="5" t="str">
        <f aca="false">HYPERLINK("https://mncourtfraud.com/file/27-CR-21-9351.pdf.ots__time-stamp.json","27-CR-21-9351.pdf.ots__time-stamp.json")</f>
        <v>27-CR-21-9351.pdf.ots__time-stamp.json</v>
      </c>
      <c r="E80" s="2" t="s">
        <v>702</v>
      </c>
      <c r="F80" s="2" t="n">
        <v>1000000</v>
      </c>
      <c r="G80" s="2" t="s">
        <v>77</v>
      </c>
      <c r="H80" s="2" t="s">
        <v>78</v>
      </c>
      <c r="I80" s="3" t="s">
        <v>699</v>
      </c>
      <c r="J80" s="2" t="s">
        <v>46</v>
      </c>
      <c r="K80" s="2" t="s">
        <v>46</v>
      </c>
      <c r="L80" s="2" t="s">
        <v>46</v>
      </c>
      <c r="M80" s="2" t="s">
        <v>46</v>
      </c>
      <c r="N80" s="2" t="s">
        <v>46</v>
      </c>
      <c r="O80" s="2" t="s">
        <v>46</v>
      </c>
      <c r="P80" s="2" t="s">
        <v>46</v>
      </c>
    </row>
    <row r="81" customFormat="false" ht="18.7" hidden="false" customHeight="true" outlineLevel="0" collapsed="false">
      <c r="A81" s="5" t="str">
        <f aca="false">HYPERLINK("https://mncourtfraud.com/file/27-CR-21-9798.pdf","27-CR-21-9798.pdf")</f>
        <v>27-CR-21-9798.pdf</v>
      </c>
      <c r="B81" s="5" t="str">
        <f aca="false">HYPERLINK("https://mncourtfraud.com/file/27-CR-21-9798.pdf.ots","27-CR-21-9798.pdf.ots")</f>
        <v>27-CR-21-9798.pdf.ots</v>
      </c>
      <c r="C81" s="3" t="s">
        <v>706</v>
      </c>
      <c r="D81" s="5" t="str">
        <f aca="false">HYPERLINK("https://mncourtfraud.com/file/27-CR-21-9798.pdf.ots__time-stamp.json","27-CR-21-9798.pdf.ots__time-stamp.json")</f>
        <v>27-CR-21-9798.pdf.ots__time-stamp.json</v>
      </c>
      <c r="E81" s="2" t="s">
        <v>709</v>
      </c>
      <c r="F81" s="2" t="n">
        <v>1000000</v>
      </c>
      <c r="G81" s="2" t="s">
        <v>89</v>
      </c>
      <c r="H81" s="2" t="s">
        <v>90</v>
      </c>
      <c r="I81" s="3" t="s">
        <v>706</v>
      </c>
      <c r="J81" s="2" t="s">
        <v>46</v>
      </c>
      <c r="K81" s="2" t="s">
        <v>46</v>
      </c>
      <c r="L81" s="2" t="s">
        <v>46</v>
      </c>
      <c r="M81" s="2" t="s">
        <v>46</v>
      </c>
      <c r="N81" s="2" t="s">
        <v>46</v>
      </c>
      <c r="O81" s="2" t="s">
        <v>46</v>
      </c>
      <c r="P81" s="2" t="s">
        <v>46</v>
      </c>
    </row>
    <row r="82" customFormat="false" ht="18.7" hidden="false" customHeight="true" outlineLevel="0" collapsed="false">
      <c r="A82" s="5" t="str">
        <f aca="false">HYPERLINK("https://mncourtfraud.com/file/27-CR-22-10332.pdf","27-CR-22-10332.pdf")</f>
        <v>27-CR-22-10332.pdf</v>
      </c>
      <c r="B82" s="5" t="str">
        <f aca="false">HYPERLINK("https://mncourtfraud.com/file/27-CR-22-10332.pdf.ots","27-CR-22-10332.pdf.ots")</f>
        <v>27-CR-22-10332.pdf.ots</v>
      </c>
      <c r="C82" s="3" t="s">
        <v>713</v>
      </c>
      <c r="D82" s="5" t="str">
        <f aca="false">HYPERLINK("https://mncourtfraud.com/file/27-CR-22-10332.pdf.ots__time-stamp.json","27-CR-22-10332.pdf.ots__time-stamp.json")</f>
        <v>27-CR-22-10332.pdf.ots__time-stamp.json</v>
      </c>
      <c r="E82" s="2" t="s">
        <v>716</v>
      </c>
      <c r="F82" s="2" t="n">
        <v>1000000</v>
      </c>
      <c r="G82" s="2" t="s">
        <v>92</v>
      </c>
      <c r="H82" s="2" t="s">
        <v>93</v>
      </c>
      <c r="I82" s="3" t="s">
        <v>713</v>
      </c>
      <c r="J82" s="2" t="s">
        <v>46</v>
      </c>
      <c r="K82" s="2" t="s">
        <v>46</v>
      </c>
      <c r="L82" s="2" t="s">
        <v>46</v>
      </c>
      <c r="M82" s="2" t="s">
        <v>46</v>
      </c>
      <c r="N82" s="2" t="s">
        <v>46</v>
      </c>
      <c r="O82" s="2" t="s">
        <v>46</v>
      </c>
      <c r="P82" s="2" t="s">
        <v>46</v>
      </c>
    </row>
    <row r="83" customFormat="false" ht="18.7" hidden="false" customHeight="true" outlineLevel="0" collapsed="false">
      <c r="A83" s="5" t="str">
        <f aca="false">HYPERLINK("https://mncourtfraud.com/file/27-CR-22-11099.pdf","27-CR-22-11099.pdf")</f>
        <v>27-CR-22-11099.pdf</v>
      </c>
      <c r="B83" s="5" t="str">
        <f aca="false">HYPERLINK("https://mncourtfraud.com/file/27-CR-22-11099.pdf.ots","27-CR-22-11099.pdf.ots")</f>
        <v>27-CR-22-11099.pdf.ots</v>
      </c>
      <c r="C83" s="3" t="s">
        <v>720</v>
      </c>
      <c r="D83" s="5" t="str">
        <f aca="false">HYPERLINK("https://mncourtfraud.com/file/27-CR-22-11099.pdf.ots__time-stamp.json","27-CR-22-11099.pdf.ots__time-stamp.json")</f>
        <v>27-CR-22-11099.pdf.ots__time-stamp.json</v>
      </c>
      <c r="E83" s="2" t="s">
        <v>723</v>
      </c>
      <c r="F83" s="2" t="n">
        <v>1000000</v>
      </c>
      <c r="G83" s="2" t="s">
        <v>89</v>
      </c>
      <c r="H83" s="2" t="s">
        <v>90</v>
      </c>
      <c r="I83" s="3" t="s">
        <v>720</v>
      </c>
      <c r="J83" s="2" t="s">
        <v>46</v>
      </c>
      <c r="K83" s="2" t="s">
        <v>46</v>
      </c>
      <c r="L83" s="2" t="s">
        <v>46</v>
      </c>
      <c r="M83" s="2" t="s">
        <v>46</v>
      </c>
      <c r="N83" s="2" t="s">
        <v>46</v>
      </c>
      <c r="O83" s="2" t="s">
        <v>46</v>
      </c>
      <c r="P83" s="2" t="s">
        <v>46</v>
      </c>
    </row>
    <row r="84" customFormat="false" ht="18.7" hidden="false" customHeight="true" outlineLevel="0" collapsed="false">
      <c r="A84" s="5" t="str">
        <f aca="false">HYPERLINK("https://mncourtfraud.com/file/27-CR-22-11719.pdf","27-CR-22-11719.pdf")</f>
        <v>27-CR-22-11719.pdf</v>
      </c>
      <c r="B84" s="5" t="str">
        <f aca="false">HYPERLINK("https://mncourtfraud.com/file/27-CR-22-11719.pdf.ots","27-CR-22-11719.pdf.ots")</f>
        <v>27-CR-22-11719.pdf.ots</v>
      </c>
      <c r="C84" s="3" t="s">
        <v>727</v>
      </c>
      <c r="D84" s="5" t="str">
        <f aca="false">HYPERLINK("https://mncourtfraud.com/file/27-CR-22-11719.pdf.ots__time-stamp.json","27-CR-22-11719.pdf.ots__time-stamp.json")</f>
        <v>27-CR-22-11719.pdf.ots__time-stamp.json</v>
      </c>
      <c r="E84" s="2" t="s">
        <v>730</v>
      </c>
      <c r="F84" s="2" t="n">
        <v>1000000</v>
      </c>
      <c r="G84" s="2" t="s">
        <v>142</v>
      </c>
      <c r="H84" s="2" t="s">
        <v>143</v>
      </c>
      <c r="I84" s="3" t="s">
        <v>727</v>
      </c>
      <c r="J84" s="2" t="s">
        <v>46</v>
      </c>
      <c r="K84" s="2" t="s">
        <v>46</v>
      </c>
      <c r="L84" s="2" t="s">
        <v>46</v>
      </c>
      <c r="M84" s="2" t="s">
        <v>46</v>
      </c>
      <c r="N84" s="2" t="s">
        <v>46</v>
      </c>
      <c r="O84" s="2" t="s">
        <v>46</v>
      </c>
      <c r="P84" s="2" t="s">
        <v>46</v>
      </c>
    </row>
    <row r="85" customFormat="false" ht="18.7" hidden="false" customHeight="true" outlineLevel="0" collapsed="false">
      <c r="A85" s="5" t="str">
        <f aca="false">HYPERLINK("https://mncourtfraud.com/file/27-CR-22-11724.pdf","27-CR-22-11724.pdf")</f>
        <v>27-CR-22-11724.pdf</v>
      </c>
      <c r="B85" s="5" t="str">
        <f aca="false">HYPERLINK("https://mncourtfraud.com/file/27-CR-22-11724.pdf.ots","27-CR-22-11724.pdf.ots")</f>
        <v>27-CR-22-11724.pdf.ots</v>
      </c>
      <c r="C85" s="3" t="s">
        <v>734</v>
      </c>
      <c r="D85" s="5" t="str">
        <f aca="false">HYPERLINK("https://mncourtfraud.com/file/27-CR-22-11724.pdf.ots__time-stamp.json","27-CR-22-11724.pdf.ots__time-stamp.json")</f>
        <v>27-CR-22-11724.pdf.ots__time-stamp.json</v>
      </c>
      <c r="E85" s="2" t="s">
        <v>737</v>
      </c>
      <c r="F85" s="2" t="n">
        <v>1000000</v>
      </c>
      <c r="G85" s="2" t="s">
        <v>400</v>
      </c>
      <c r="H85" s="2" t="s">
        <v>401</v>
      </c>
      <c r="I85" s="3" t="s">
        <v>734</v>
      </c>
      <c r="J85" s="2" t="s">
        <v>46</v>
      </c>
      <c r="K85" s="2" t="s">
        <v>46</v>
      </c>
      <c r="L85" s="2" t="s">
        <v>46</v>
      </c>
      <c r="M85" s="2" t="s">
        <v>46</v>
      </c>
      <c r="N85" s="2" t="s">
        <v>46</v>
      </c>
      <c r="O85" s="2" t="s">
        <v>46</v>
      </c>
      <c r="P85" s="2" t="s">
        <v>46</v>
      </c>
    </row>
    <row r="86" customFormat="false" ht="18.7" hidden="false" customHeight="true" outlineLevel="0" collapsed="false">
      <c r="A86" s="5" t="str">
        <f aca="false">HYPERLINK("https://mncourtfraud.com/file/27-CR-22-13027.pdf","27-CR-22-13027.pdf")</f>
        <v>27-CR-22-13027.pdf</v>
      </c>
      <c r="B86" s="5" t="str">
        <f aca="false">HYPERLINK("https://mncourtfraud.com/file/27-CR-22-13027.pdf.ots","27-CR-22-13027.pdf.ots")</f>
        <v>27-CR-22-13027.pdf.ots</v>
      </c>
      <c r="C86" s="3" t="s">
        <v>741</v>
      </c>
      <c r="D86" s="5" t="str">
        <f aca="false">HYPERLINK("https://mncourtfraud.com/file/27-CR-22-13027.pdf.ots__time-stamp.json","27-CR-22-13027.pdf.ots__time-stamp.json")</f>
        <v>27-CR-22-13027.pdf.ots__time-stamp.json</v>
      </c>
      <c r="E86" s="2" t="s">
        <v>744</v>
      </c>
      <c r="F86" s="2" t="n">
        <v>1000000</v>
      </c>
      <c r="G86" s="2" t="s">
        <v>231</v>
      </c>
      <c r="H86" s="2" t="s">
        <v>232</v>
      </c>
      <c r="I86" s="3" t="s">
        <v>741</v>
      </c>
      <c r="J86" s="2" t="s">
        <v>46</v>
      </c>
      <c r="K86" s="2" t="s">
        <v>46</v>
      </c>
      <c r="L86" s="2" t="s">
        <v>46</v>
      </c>
      <c r="M86" s="2" t="s">
        <v>46</v>
      </c>
      <c r="N86" s="2" t="s">
        <v>46</v>
      </c>
      <c r="O86" s="2" t="s">
        <v>46</v>
      </c>
      <c r="P86" s="2" t="s">
        <v>46</v>
      </c>
    </row>
    <row r="87" customFormat="false" ht="18.7" hidden="false" customHeight="true" outlineLevel="0" collapsed="false">
      <c r="A87" s="5" t="str">
        <f aca="false">HYPERLINK("https://mncourtfraud.com/file/27-CR-22-15150.pdf","27-CR-22-15150.pdf")</f>
        <v>27-CR-22-15150.pdf</v>
      </c>
      <c r="B87" s="5" t="str">
        <f aca="false">HYPERLINK("https://mncourtfraud.com/file/27-CR-22-15150.pdf.ots","27-CR-22-15150.pdf.ots")</f>
        <v>27-CR-22-15150.pdf.ots</v>
      </c>
      <c r="C87" s="3" t="s">
        <v>748</v>
      </c>
      <c r="D87" s="5" t="str">
        <f aca="false">HYPERLINK("https://mncourtfraud.com/file/27-CR-22-15150.pdf.ots__time-stamp.json","27-CR-22-15150.pdf.ots__time-stamp.json")</f>
        <v>27-CR-22-15150.pdf.ots__time-stamp.json</v>
      </c>
      <c r="E87" s="2" t="s">
        <v>751</v>
      </c>
      <c r="F87" s="2" t="n">
        <v>1000000</v>
      </c>
      <c r="G87" s="2" t="s">
        <v>142</v>
      </c>
      <c r="H87" s="2" t="s">
        <v>143</v>
      </c>
      <c r="I87" s="3" t="s">
        <v>748</v>
      </c>
      <c r="J87" s="2" t="s">
        <v>46</v>
      </c>
      <c r="K87" s="2" t="s">
        <v>46</v>
      </c>
      <c r="L87" s="2" t="s">
        <v>46</v>
      </c>
      <c r="M87" s="2" t="s">
        <v>46</v>
      </c>
      <c r="N87" s="2" t="s">
        <v>46</v>
      </c>
      <c r="O87" s="2" t="s">
        <v>46</v>
      </c>
      <c r="P87" s="2" t="s">
        <v>46</v>
      </c>
    </row>
    <row r="88" customFormat="false" ht="18.7" hidden="false" customHeight="true" outlineLevel="0" collapsed="false">
      <c r="A88" s="5" t="str">
        <f aca="false">HYPERLINK("https://mncourtfraud.com/file/27-CR-22-15594.pdf","27-CR-22-15594.pdf")</f>
        <v>27-CR-22-15594.pdf</v>
      </c>
      <c r="B88" s="5" t="str">
        <f aca="false">HYPERLINK("https://mncourtfraud.com/file/27-CR-22-15594.pdf.ots","27-CR-22-15594.pdf.ots")</f>
        <v>27-CR-22-15594.pdf.ots</v>
      </c>
      <c r="C88" s="3" t="s">
        <v>755</v>
      </c>
      <c r="D88" s="5" t="str">
        <f aca="false">HYPERLINK("https://mncourtfraud.com/file/27-CR-22-15594.pdf.ots__time-stamp.json","27-CR-22-15594.pdf.ots__time-stamp.json")</f>
        <v>27-CR-22-15594.pdf.ots__time-stamp.json</v>
      </c>
      <c r="E88" s="2" t="s">
        <v>758</v>
      </c>
      <c r="F88" s="2" t="n">
        <v>1000000</v>
      </c>
      <c r="G88" s="2" t="s">
        <v>517</v>
      </c>
      <c r="H88" s="2" t="s">
        <v>518</v>
      </c>
      <c r="I88" s="3" t="s">
        <v>755</v>
      </c>
      <c r="J88" s="2" t="s">
        <v>46</v>
      </c>
      <c r="K88" s="2" t="s">
        <v>46</v>
      </c>
      <c r="L88" s="2" t="s">
        <v>46</v>
      </c>
      <c r="M88" s="2" t="s">
        <v>46</v>
      </c>
      <c r="N88" s="2" t="s">
        <v>46</v>
      </c>
      <c r="O88" s="2" t="s">
        <v>46</v>
      </c>
      <c r="P88" s="2" t="s">
        <v>46</v>
      </c>
    </row>
    <row r="89" customFormat="false" ht="18.7" hidden="false" customHeight="true" outlineLevel="0" collapsed="false">
      <c r="A89" s="5" t="str">
        <f aca="false">HYPERLINK("https://mncourtfraud.com/file/27-CR-22-16687.pdf","27-CR-22-16687.pdf")</f>
        <v>27-CR-22-16687.pdf</v>
      </c>
      <c r="B89" s="5" t="str">
        <f aca="false">HYPERLINK("https://mncourtfraud.com/file/27-CR-22-16687.pdf.ots","27-CR-22-16687.pdf.ots")</f>
        <v>27-CR-22-16687.pdf.ots</v>
      </c>
      <c r="C89" s="3" t="s">
        <v>762</v>
      </c>
      <c r="D89" s="5" t="str">
        <f aca="false">HYPERLINK("https://mncourtfraud.com/file/27-CR-22-16687.pdf.ots__time-stamp.json","27-CR-22-16687.pdf.ots__time-stamp.json")</f>
        <v>27-CR-22-16687.pdf.ots__time-stamp.json</v>
      </c>
      <c r="E89" s="2" t="s">
        <v>765</v>
      </c>
      <c r="F89" s="2" t="n">
        <v>1000000</v>
      </c>
      <c r="G89" s="2" t="s">
        <v>74</v>
      </c>
      <c r="H89" s="2" t="s">
        <v>75</v>
      </c>
      <c r="I89" s="3" t="s">
        <v>762</v>
      </c>
      <c r="J89" s="2" t="s">
        <v>46</v>
      </c>
      <c r="K89" s="2" t="s">
        <v>46</v>
      </c>
      <c r="L89" s="2" t="s">
        <v>46</v>
      </c>
      <c r="M89" s="2" t="s">
        <v>46</v>
      </c>
      <c r="N89" s="2" t="s">
        <v>46</v>
      </c>
      <c r="O89" s="2" t="s">
        <v>46</v>
      </c>
      <c r="P89" s="2" t="s">
        <v>46</v>
      </c>
    </row>
    <row r="90" customFormat="false" ht="18.7" hidden="false" customHeight="true" outlineLevel="0" collapsed="false">
      <c r="A90" s="5" t="str">
        <f aca="false">HYPERLINK("https://mncourtfraud.com/file/27-CR-22-17285.pdf","27-CR-22-17285.pdf")</f>
        <v>27-CR-22-17285.pdf</v>
      </c>
      <c r="B90" s="5" t="str">
        <f aca="false">HYPERLINK("https://mncourtfraud.com/file/27-CR-22-17285.pdf.ots","27-CR-22-17285.pdf.ots")</f>
        <v>27-CR-22-17285.pdf.ots</v>
      </c>
      <c r="C90" s="3" t="s">
        <v>769</v>
      </c>
      <c r="D90" s="5" t="str">
        <f aca="false">HYPERLINK("https://mncourtfraud.com/file/27-CR-22-17285.pdf.ots__time-stamp.json","27-CR-22-17285.pdf.ots__time-stamp.json")</f>
        <v>27-CR-22-17285.pdf.ots__time-stamp.json</v>
      </c>
      <c r="E90" s="2" t="s">
        <v>772</v>
      </c>
      <c r="F90" s="2" t="n">
        <v>1000000</v>
      </c>
      <c r="G90" s="2" t="s">
        <v>182</v>
      </c>
      <c r="H90" s="2" t="s">
        <v>183</v>
      </c>
      <c r="I90" s="3" t="s">
        <v>769</v>
      </c>
      <c r="J90" s="2" t="s">
        <v>46</v>
      </c>
      <c r="K90" s="2" t="s">
        <v>46</v>
      </c>
      <c r="L90" s="2" t="s">
        <v>46</v>
      </c>
      <c r="M90" s="2" t="s">
        <v>46</v>
      </c>
      <c r="N90" s="2" t="s">
        <v>46</v>
      </c>
      <c r="O90" s="2" t="s">
        <v>46</v>
      </c>
      <c r="P90" s="2" t="s">
        <v>46</v>
      </c>
    </row>
    <row r="91" customFormat="false" ht="18.7" hidden="false" customHeight="true" outlineLevel="0" collapsed="false">
      <c r="A91" s="5" t="str">
        <f aca="false">HYPERLINK("https://mncourtfraud.com/file/27-CR-22-18159.pdf","27-CR-22-18159.pdf")</f>
        <v>27-CR-22-18159.pdf</v>
      </c>
      <c r="B91" s="5" t="str">
        <f aca="false">HYPERLINK("https://mncourtfraud.com/file/27-CR-22-18159.pdf.ots","27-CR-22-18159.pdf.ots")</f>
        <v>27-CR-22-18159.pdf.ots</v>
      </c>
      <c r="C91" s="3" t="s">
        <v>776</v>
      </c>
      <c r="D91" s="5" t="str">
        <f aca="false">HYPERLINK("https://mncourtfraud.com/file/27-CR-22-18159.pdf.ots__time-stamp.json","27-CR-22-18159.pdf.ots__time-stamp.json")</f>
        <v>27-CR-22-18159.pdf.ots__time-stamp.json</v>
      </c>
      <c r="E91" s="2" t="s">
        <v>779</v>
      </c>
      <c r="F91" s="2" t="n">
        <v>1000000</v>
      </c>
      <c r="G91" s="2" t="s">
        <v>595</v>
      </c>
      <c r="H91" s="2" t="s">
        <v>596</v>
      </c>
      <c r="I91" s="3" t="s">
        <v>776</v>
      </c>
      <c r="J91" s="2" t="s">
        <v>46</v>
      </c>
      <c r="K91" s="2" t="s">
        <v>46</v>
      </c>
      <c r="L91" s="2" t="s">
        <v>46</v>
      </c>
      <c r="M91" s="2" t="s">
        <v>46</v>
      </c>
      <c r="N91" s="2" t="s">
        <v>46</v>
      </c>
      <c r="O91" s="2" t="s">
        <v>46</v>
      </c>
      <c r="P91" s="2" t="s">
        <v>46</v>
      </c>
    </row>
    <row r="92" customFormat="false" ht="18.7" hidden="false" customHeight="true" outlineLevel="0" collapsed="false">
      <c r="A92" s="5" t="str">
        <f aca="false">HYPERLINK("https://mncourtfraud.com/file/27-CR-22-18207.pdf","27-CR-22-18207.pdf")</f>
        <v>27-CR-22-18207.pdf</v>
      </c>
      <c r="B92" s="5" t="str">
        <f aca="false">HYPERLINK("https://mncourtfraud.com/file/27-CR-22-18207.pdf.ots","27-CR-22-18207.pdf.ots")</f>
        <v>27-CR-22-18207.pdf.ots</v>
      </c>
      <c r="C92" s="3" t="s">
        <v>783</v>
      </c>
      <c r="D92" s="5" t="str">
        <f aca="false">HYPERLINK("https://mncourtfraud.com/file/27-CR-22-18207.pdf.ots__time-stamp.json","27-CR-22-18207.pdf.ots__time-stamp.json")</f>
        <v>27-CR-22-18207.pdf.ots__time-stamp.json</v>
      </c>
      <c r="E92" s="2" t="s">
        <v>786</v>
      </c>
      <c r="F92" s="2" t="n">
        <v>1000000</v>
      </c>
      <c r="G92" s="2" t="s">
        <v>89</v>
      </c>
      <c r="H92" s="2" t="s">
        <v>90</v>
      </c>
      <c r="I92" s="3" t="s">
        <v>783</v>
      </c>
      <c r="J92" s="2" t="s">
        <v>46</v>
      </c>
      <c r="K92" s="2" t="s">
        <v>46</v>
      </c>
      <c r="L92" s="2" t="s">
        <v>46</v>
      </c>
      <c r="M92" s="2" t="s">
        <v>46</v>
      </c>
      <c r="N92" s="2" t="s">
        <v>46</v>
      </c>
      <c r="O92" s="2" t="s">
        <v>46</v>
      </c>
      <c r="P92" s="2" t="s">
        <v>46</v>
      </c>
    </row>
    <row r="93" customFormat="false" ht="18.7" hidden="false" customHeight="true" outlineLevel="0" collapsed="false">
      <c r="A93" s="5" t="str">
        <f aca="false">HYPERLINK("https://mncourtfraud.com/file/27-CR-22-18616.pdf","27-CR-22-18616.pdf")</f>
        <v>27-CR-22-18616.pdf</v>
      </c>
      <c r="B93" s="5" t="str">
        <f aca="false">HYPERLINK("https://mncourtfraud.com/file/27-CR-22-18616.pdf.ots","27-CR-22-18616.pdf.ots")</f>
        <v>27-CR-22-18616.pdf.ots</v>
      </c>
      <c r="C93" s="3" t="s">
        <v>790</v>
      </c>
      <c r="D93" s="5" t="str">
        <f aca="false">HYPERLINK("https://mncourtfraud.com/file/27-CR-22-18616.pdf.ots__time-stamp.json","27-CR-22-18616.pdf.ots__time-stamp.json")</f>
        <v>27-CR-22-18616.pdf.ots__time-stamp.json</v>
      </c>
      <c r="E93" s="2" t="s">
        <v>793</v>
      </c>
      <c r="F93" s="2" t="n">
        <v>1000000</v>
      </c>
      <c r="G93" s="2" t="s">
        <v>92</v>
      </c>
      <c r="H93" s="2" t="s">
        <v>93</v>
      </c>
      <c r="I93" s="3" t="s">
        <v>790</v>
      </c>
      <c r="J93" s="2" t="s">
        <v>46</v>
      </c>
      <c r="K93" s="2" t="s">
        <v>46</v>
      </c>
      <c r="L93" s="2" t="s">
        <v>46</v>
      </c>
      <c r="M93" s="2" t="s">
        <v>46</v>
      </c>
      <c r="N93" s="2" t="s">
        <v>46</v>
      </c>
      <c r="O93" s="2" t="s">
        <v>46</v>
      </c>
      <c r="P93" s="2" t="s">
        <v>46</v>
      </c>
    </row>
    <row r="94" customFormat="false" ht="18.7" hidden="false" customHeight="true" outlineLevel="0" collapsed="false">
      <c r="A94" s="5" t="str">
        <f aca="false">HYPERLINK("https://mncourtfraud.com/file/27-CR-22-19018.pdf","27-CR-22-19018.pdf")</f>
        <v>27-CR-22-19018.pdf</v>
      </c>
      <c r="B94" s="5" t="str">
        <f aca="false">HYPERLINK("https://mncourtfraud.com/file/27-CR-22-19018.pdf.ots","27-CR-22-19018.pdf.ots")</f>
        <v>27-CR-22-19018.pdf.ots</v>
      </c>
      <c r="C94" s="3" t="s">
        <v>797</v>
      </c>
      <c r="D94" s="5" t="str">
        <f aca="false">HYPERLINK("https://mncourtfraud.com/file/27-CR-22-19018.pdf.ots__time-stamp.json","27-CR-22-19018.pdf.ots__time-stamp.json")</f>
        <v>27-CR-22-19018.pdf.ots__time-stamp.json</v>
      </c>
      <c r="E94" s="2" t="s">
        <v>800</v>
      </c>
      <c r="F94" s="2" t="n">
        <v>1000000</v>
      </c>
      <c r="G94" s="2" t="s">
        <v>77</v>
      </c>
      <c r="H94" s="2" t="s">
        <v>78</v>
      </c>
      <c r="I94" s="3" t="s">
        <v>797</v>
      </c>
      <c r="J94" s="2" t="s">
        <v>46</v>
      </c>
      <c r="K94" s="2" t="s">
        <v>46</v>
      </c>
      <c r="L94" s="2" t="s">
        <v>46</v>
      </c>
      <c r="M94" s="2" t="s">
        <v>46</v>
      </c>
      <c r="N94" s="2" t="s">
        <v>46</v>
      </c>
      <c r="O94" s="2" t="s">
        <v>46</v>
      </c>
      <c r="P94" s="2" t="s">
        <v>46</v>
      </c>
    </row>
    <row r="95" customFormat="false" ht="18.7" hidden="false" customHeight="true" outlineLevel="0" collapsed="false">
      <c r="A95" s="5" t="str">
        <f aca="false">HYPERLINK("https://mncourtfraud.com/file/27-CR-22-19191.pdf","27-CR-22-19191.pdf")</f>
        <v>27-CR-22-19191.pdf</v>
      </c>
      <c r="B95" s="5" t="str">
        <f aca="false">HYPERLINK("https://mncourtfraud.com/file/27-CR-22-19191.pdf.ots","27-CR-22-19191.pdf.ots")</f>
        <v>27-CR-22-19191.pdf.ots</v>
      </c>
      <c r="C95" s="3" t="s">
        <v>804</v>
      </c>
      <c r="D95" s="5" t="str">
        <f aca="false">HYPERLINK("https://mncourtfraud.com/file/27-CR-22-19191.pdf.ots__time-stamp.json","27-CR-22-19191.pdf.ots__time-stamp.json")</f>
        <v>27-CR-22-19191.pdf.ots__time-stamp.json</v>
      </c>
      <c r="E95" s="2" t="s">
        <v>807</v>
      </c>
      <c r="F95" s="2" t="n">
        <v>1000000</v>
      </c>
      <c r="G95" s="2" t="s">
        <v>595</v>
      </c>
      <c r="H95" s="2" t="s">
        <v>596</v>
      </c>
      <c r="I95" s="3" t="s">
        <v>804</v>
      </c>
      <c r="J95" s="2" t="s">
        <v>46</v>
      </c>
      <c r="K95" s="2" t="s">
        <v>46</v>
      </c>
      <c r="L95" s="2" t="s">
        <v>46</v>
      </c>
      <c r="M95" s="2" t="s">
        <v>46</v>
      </c>
      <c r="N95" s="2" t="s">
        <v>46</v>
      </c>
      <c r="O95" s="2" t="s">
        <v>46</v>
      </c>
      <c r="P95" s="2" t="s">
        <v>46</v>
      </c>
    </row>
    <row r="96" customFormat="false" ht="18.7" hidden="false" customHeight="true" outlineLevel="0" collapsed="false">
      <c r="A96" s="5" t="str">
        <f aca="false">HYPERLINK("https://mncourtfraud.com/file/27-CR-22-20058.pdf","27-CR-22-20058.pdf")</f>
        <v>27-CR-22-20058.pdf</v>
      </c>
      <c r="B96" s="5" t="str">
        <f aca="false">HYPERLINK("https://mncourtfraud.com/file/27-CR-22-20058.pdf.ots","27-CR-22-20058.pdf.ots")</f>
        <v>27-CR-22-20058.pdf.ots</v>
      </c>
      <c r="C96" s="3" t="s">
        <v>811</v>
      </c>
      <c r="D96" s="5" t="str">
        <f aca="false">HYPERLINK("https://mncourtfraud.com/file/27-CR-22-20058.pdf.ots__time-stamp.json","27-CR-22-20058.pdf.ots__time-stamp.json")</f>
        <v>27-CR-22-20058.pdf.ots__time-stamp.json</v>
      </c>
      <c r="E96" s="2" t="s">
        <v>814</v>
      </c>
      <c r="F96" s="2" t="n">
        <v>1000000</v>
      </c>
      <c r="G96" s="2" t="s">
        <v>58</v>
      </c>
      <c r="H96" s="2" t="s">
        <v>59</v>
      </c>
      <c r="I96" s="3" t="s">
        <v>811</v>
      </c>
      <c r="J96" s="2" t="s">
        <v>46</v>
      </c>
      <c r="K96" s="2" t="s">
        <v>46</v>
      </c>
      <c r="L96" s="2" t="s">
        <v>46</v>
      </c>
      <c r="M96" s="2" t="s">
        <v>46</v>
      </c>
      <c r="N96" s="2" t="s">
        <v>46</v>
      </c>
      <c r="O96" s="2" t="s">
        <v>46</v>
      </c>
      <c r="P96" s="2" t="s">
        <v>46</v>
      </c>
    </row>
    <row r="97" customFormat="false" ht="18.7" hidden="false" customHeight="true" outlineLevel="0" collapsed="false">
      <c r="A97" s="5" t="str">
        <f aca="false">HYPERLINK("https://mncourtfraud.com/file/27-CR-22-20239.pdf","27-CR-22-20239.pdf")</f>
        <v>27-CR-22-20239.pdf</v>
      </c>
      <c r="B97" s="5" t="str">
        <f aca="false">HYPERLINK("https://mncourtfraud.com/file/27-CR-22-20239.pdf.ots","27-CR-22-20239.pdf.ots")</f>
        <v>27-CR-22-20239.pdf.ots</v>
      </c>
      <c r="C97" s="3" t="s">
        <v>818</v>
      </c>
      <c r="D97" s="5" t="str">
        <f aca="false">HYPERLINK("https://mncourtfraud.com/file/27-CR-22-20239.pdf.ots__time-stamp.json","27-CR-22-20239.pdf.ots__time-stamp.json")</f>
        <v>27-CR-22-20239.pdf.ots__time-stamp.json</v>
      </c>
      <c r="E97" s="2" t="s">
        <v>821</v>
      </c>
      <c r="F97" s="2" t="n">
        <v>1000000</v>
      </c>
      <c r="G97" s="2" t="s">
        <v>115</v>
      </c>
      <c r="H97" s="2" t="s">
        <v>116</v>
      </c>
      <c r="I97" s="3" t="s">
        <v>818</v>
      </c>
      <c r="J97" s="2" t="s">
        <v>46</v>
      </c>
      <c r="K97" s="2" t="s">
        <v>46</v>
      </c>
      <c r="L97" s="2" t="s">
        <v>46</v>
      </c>
      <c r="M97" s="2" t="s">
        <v>46</v>
      </c>
      <c r="N97" s="2" t="s">
        <v>46</v>
      </c>
      <c r="O97" s="2" t="s">
        <v>46</v>
      </c>
      <c r="P97" s="2" t="s">
        <v>46</v>
      </c>
    </row>
    <row r="98" customFormat="false" ht="18.7" hidden="false" customHeight="true" outlineLevel="0" collapsed="false">
      <c r="A98" s="5" t="str">
        <f aca="false">HYPERLINK("https://mncourtfraud.com/file/27-CR-22-20589.pdf","27-CR-22-20589.pdf")</f>
        <v>27-CR-22-20589.pdf</v>
      </c>
      <c r="B98" s="5" t="str">
        <f aca="false">HYPERLINK("https://mncourtfraud.com/file/27-CR-22-20589.pdf.ots","27-CR-22-20589.pdf.ots")</f>
        <v>27-CR-22-20589.pdf.ots</v>
      </c>
      <c r="C98" s="3" t="s">
        <v>825</v>
      </c>
      <c r="D98" s="5" t="str">
        <f aca="false">HYPERLINK("https://mncourtfraud.com/file/27-CR-22-20589.pdf.ots__time-stamp.json","27-CR-22-20589.pdf.ots__time-stamp.json")</f>
        <v>27-CR-22-20589.pdf.ots__time-stamp.json</v>
      </c>
      <c r="E98" s="2" t="s">
        <v>828</v>
      </c>
      <c r="F98" s="2" t="n">
        <v>1000000</v>
      </c>
      <c r="G98" s="2" t="s">
        <v>182</v>
      </c>
      <c r="H98" s="2" t="s">
        <v>183</v>
      </c>
      <c r="I98" s="3" t="s">
        <v>825</v>
      </c>
      <c r="J98" s="2" t="s">
        <v>46</v>
      </c>
      <c r="K98" s="2" t="s">
        <v>46</v>
      </c>
      <c r="L98" s="2" t="s">
        <v>46</v>
      </c>
      <c r="M98" s="2" t="s">
        <v>46</v>
      </c>
      <c r="N98" s="2" t="s">
        <v>46</v>
      </c>
      <c r="O98" s="2" t="s">
        <v>46</v>
      </c>
      <c r="P98" s="2" t="s">
        <v>46</v>
      </c>
    </row>
    <row r="99" customFormat="false" ht="18.7" hidden="false" customHeight="true" outlineLevel="0" collapsed="false">
      <c r="A99" s="5" t="str">
        <f aca="false">HYPERLINK("https://mncourtfraud.com/file/27-CR-22-20664.pdf","27-CR-22-20664.pdf")</f>
        <v>27-CR-22-20664.pdf</v>
      </c>
      <c r="B99" s="5" t="str">
        <f aca="false">HYPERLINK("https://mncourtfraud.com/file/27-CR-22-20664.pdf.ots","27-CR-22-20664.pdf.ots")</f>
        <v>27-CR-22-20664.pdf.ots</v>
      </c>
      <c r="C99" s="3" t="s">
        <v>832</v>
      </c>
      <c r="D99" s="5" t="str">
        <f aca="false">HYPERLINK("https://mncourtfraud.com/file/27-CR-22-20664.pdf.ots__time-stamp.json","27-CR-22-20664.pdf.ots__time-stamp.json")</f>
        <v>27-CR-22-20664.pdf.ots__time-stamp.json</v>
      </c>
      <c r="E99" s="2" t="s">
        <v>835</v>
      </c>
      <c r="F99" s="2" t="n">
        <v>1000000</v>
      </c>
      <c r="G99" s="2" t="s">
        <v>207</v>
      </c>
      <c r="H99" s="2" t="s">
        <v>208</v>
      </c>
      <c r="I99" s="3" t="s">
        <v>832</v>
      </c>
      <c r="J99" s="2" t="s">
        <v>46</v>
      </c>
      <c r="K99" s="2" t="s">
        <v>46</v>
      </c>
      <c r="L99" s="2" t="s">
        <v>46</v>
      </c>
      <c r="M99" s="2" t="s">
        <v>46</v>
      </c>
      <c r="N99" s="2" t="s">
        <v>46</v>
      </c>
      <c r="O99" s="2" t="s">
        <v>46</v>
      </c>
      <c r="P99" s="2" t="s">
        <v>46</v>
      </c>
    </row>
    <row r="100" customFormat="false" ht="18.7" hidden="false" customHeight="true" outlineLevel="0" collapsed="false">
      <c r="A100" s="5" t="str">
        <f aca="false">HYPERLINK("https://mncourtfraud.com/file/27-CR-22-21107.pdf","27-CR-22-21107.pdf")</f>
        <v>27-CR-22-21107.pdf</v>
      </c>
      <c r="B100" s="5" t="str">
        <f aca="false">HYPERLINK("https://mncourtfraud.com/file/27-CR-22-21107.pdf.ots","27-CR-22-21107.pdf.ots")</f>
        <v>27-CR-22-21107.pdf.ots</v>
      </c>
      <c r="C100" s="3" t="s">
        <v>839</v>
      </c>
      <c r="D100" s="5" t="str">
        <f aca="false">HYPERLINK("https://mncourtfraud.com/file/27-CR-22-21107.pdf.ots__time-stamp.json","27-CR-22-21107.pdf.ots__time-stamp.json")</f>
        <v>27-CR-22-21107.pdf.ots__time-stamp.json</v>
      </c>
      <c r="E100" s="2" t="s">
        <v>842</v>
      </c>
      <c r="F100" s="2" t="n">
        <v>1000000</v>
      </c>
      <c r="G100" s="2" t="s">
        <v>251</v>
      </c>
      <c r="H100" s="2" t="s">
        <v>252</v>
      </c>
      <c r="I100" s="3" t="s">
        <v>839</v>
      </c>
      <c r="J100" s="2" t="s">
        <v>46</v>
      </c>
      <c r="K100" s="2" t="s">
        <v>46</v>
      </c>
      <c r="L100" s="2" t="s">
        <v>46</v>
      </c>
      <c r="M100" s="2" t="s">
        <v>46</v>
      </c>
      <c r="N100" s="2" t="s">
        <v>46</v>
      </c>
      <c r="O100" s="2" t="s">
        <v>46</v>
      </c>
      <c r="P100" s="2" t="s">
        <v>46</v>
      </c>
    </row>
    <row r="101" customFormat="false" ht="18.7" hidden="false" customHeight="true" outlineLevel="0" collapsed="false">
      <c r="A101" s="5" t="str">
        <f aca="false">HYPERLINK("https://mncourtfraud.com/file/27-CR-22-21303.pdf","27-CR-22-21303.pdf")</f>
        <v>27-CR-22-21303.pdf</v>
      </c>
      <c r="B101" s="5" t="str">
        <f aca="false">HYPERLINK("https://mncourtfraud.com/file/27-CR-22-21303.pdf.ots","27-CR-22-21303.pdf.ots")</f>
        <v>27-CR-22-21303.pdf.ots</v>
      </c>
      <c r="C101" s="3" t="s">
        <v>846</v>
      </c>
      <c r="D101" s="5" t="str">
        <f aca="false">HYPERLINK("https://mncourtfraud.com/file/27-CR-22-21303.pdf.ots__time-stamp.json","27-CR-22-21303.pdf.ots__time-stamp.json")</f>
        <v>27-CR-22-21303.pdf.ots__time-stamp.json</v>
      </c>
      <c r="E101" s="2" t="s">
        <v>849</v>
      </c>
      <c r="F101" s="2" t="n">
        <v>1000000</v>
      </c>
      <c r="G101" s="2" t="s">
        <v>207</v>
      </c>
      <c r="H101" s="2" t="s">
        <v>208</v>
      </c>
      <c r="I101" s="3" t="s">
        <v>846</v>
      </c>
      <c r="J101" s="2" t="s">
        <v>46</v>
      </c>
      <c r="K101" s="2" t="s">
        <v>46</v>
      </c>
      <c r="L101" s="2" t="s">
        <v>46</v>
      </c>
      <c r="M101" s="2" t="s">
        <v>46</v>
      </c>
      <c r="N101" s="2" t="s">
        <v>46</v>
      </c>
      <c r="O101" s="2" t="s">
        <v>46</v>
      </c>
      <c r="P101" s="2" t="s">
        <v>46</v>
      </c>
    </row>
    <row r="102" customFormat="false" ht="18.7" hidden="false" customHeight="true" outlineLevel="0" collapsed="false">
      <c r="A102" s="5" t="str">
        <f aca="false">HYPERLINK("https://mncourtfraud.com/file/27-CR-22-21345.pdf","27-CR-22-21345.pdf")</f>
        <v>27-CR-22-21345.pdf</v>
      </c>
      <c r="B102" s="5" t="str">
        <f aca="false">HYPERLINK("https://mncourtfraud.com/file/27-CR-22-21345.pdf.ots","27-CR-22-21345.pdf.ots")</f>
        <v>27-CR-22-21345.pdf.ots</v>
      </c>
      <c r="C102" s="3" t="s">
        <v>853</v>
      </c>
      <c r="D102" s="5" t="str">
        <f aca="false">HYPERLINK("https://mncourtfraud.com/file/27-CR-22-21345.pdf.ots__time-stamp.json","27-CR-22-21345.pdf.ots__time-stamp.json")</f>
        <v>27-CR-22-21345.pdf.ots__time-stamp.json</v>
      </c>
      <c r="E102" s="2" t="s">
        <v>856</v>
      </c>
      <c r="F102" s="2" t="n">
        <v>1000000</v>
      </c>
      <c r="G102" s="2" t="s">
        <v>182</v>
      </c>
      <c r="H102" s="2" t="s">
        <v>183</v>
      </c>
      <c r="I102" s="3" t="s">
        <v>853</v>
      </c>
      <c r="J102" s="2" t="s">
        <v>46</v>
      </c>
      <c r="K102" s="2" t="s">
        <v>46</v>
      </c>
      <c r="L102" s="2" t="s">
        <v>46</v>
      </c>
      <c r="M102" s="2" t="s">
        <v>46</v>
      </c>
      <c r="N102" s="2" t="s">
        <v>46</v>
      </c>
      <c r="O102" s="2" t="s">
        <v>46</v>
      </c>
      <c r="P102" s="2" t="s">
        <v>46</v>
      </c>
    </row>
    <row r="103" customFormat="false" ht="18.7" hidden="false" customHeight="true" outlineLevel="0" collapsed="false">
      <c r="A103" s="5" t="str">
        <f aca="false">HYPERLINK("https://mncourtfraud.com/file/27-CR-22-22541.pdf","27-CR-22-22541.pdf")</f>
        <v>27-CR-22-22541.pdf</v>
      </c>
      <c r="B103" s="5" t="str">
        <f aca="false">HYPERLINK("https://mncourtfraud.com/file/27-CR-22-22541.pdf.ots","27-CR-22-22541.pdf.ots")</f>
        <v>27-CR-22-22541.pdf.ots</v>
      </c>
      <c r="C103" s="3" t="s">
        <v>860</v>
      </c>
      <c r="D103" s="5" t="str">
        <f aca="false">HYPERLINK("https://mncourtfraud.com/file/27-CR-22-22541.pdf.ots__time-stamp.json","27-CR-22-22541.pdf.ots__time-stamp.json")</f>
        <v>27-CR-22-22541.pdf.ots__time-stamp.json</v>
      </c>
      <c r="E103" s="2" t="s">
        <v>863</v>
      </c>
      <c r="F103" s="2" t="n">
        <v>1000000</v>
      </c>
      <c r="G103" s="2" t="s">
        <v>77</v>
      </c>
      <c r="H103" s="2" t="s">
        <v>78</v>
      </c>
      <c r="I103" s="3" t="s">
        <v>860</v>
      </c>
      <c r="J103" s="2" t="s">
        <v>46</v>
      </c>
      <c r="K103" s="2" t="s">
        <v>46</v>
      </c>
      <c r="L103" s="2" t="s">
        <v>46</v>
      </c>
      <c r="M103" s="2" t="s">
        <v>46</v>
      </c>
      <c r="N103" s="2" t="s">
        <v>46</v>
      </c>
      <c r="O103" s="2" t="s">
        <v>46</v>
      </c>
      <c r="P103" s="2" t="s">
        <v>46</v>
      </c>
    </row>
    <row r="104" customFormat="false" ht="18.7" hidden="false" customHeight="true" outlineLevel="0" collapsed="false">
      <c r="A104" s="5" t="str">
        <f aca="false">HYPERLINK("https://mncourtfraud.com/file/27-CR-22-22586.pdf","27-CR-22-22586.pdf")</f>
        <v>27-CR-22-22586.pdf</v>
      </c>
      <c r="B104" s="5" t="str">
        <f aca="false">HYPERLINK("https://mncourtfraud.com/file/27-CR-22-22586.pdf.ots","27-CR-22-22586.pdf.ots")</f>
        <v>27-CR-22-22586.pdf.ots</v>
      </c>
      <c r="C104" s="3" t="s">
        <v>867</v>
      </c>
      <c r="D104" s="5" t="str">
        <f aca="false">HYPERLINK("https://mncourtfraud.com/file/27-CR-22-22586.pdf.ots__time-stamp.json","27-CR-22-22586.pdf.ots__time-stamp.json")</f>
        <v>27-CR-22-22586.pdf.ots__time-stamp.json</v>
      </c>
      <c r="E104" s="2" t="s">
        <v>870</v>
      </c>
      <c r="F104" s="2" t="n">
        <v>1000000</v>
      </c>
      <c r="G104" s="2" t="s">
        <v>58</v>
      </c>
      <c r="H104" s="2" t="s">
        <v>59</v>
      </c>
      <c r="I104" s="3" t="s">
        <v>867</v>
      </c>
      <c r="J104" s="2" t="s">
        <v>46</v>
      </c>
      <c r="K104" s="2" t="s">
        <v>46</v>
      </c>
      <c r="L104" s="2" t="s">
        <v>46</v>
      </c>
      <c r="M104" s="2" t="s">
        <v>46</v>
      </c>
      <c r="N104" s="2" t="s">
        <v>46</v>
      </c>
      <c r="O104" s="2" t="s">
        <v>46</v>
      </c>
      <c r="P104" s="2" t="s">
        <v>46</v>
      </c>
    </row>
    <row r="105" customFormat="false" ht="18.7" hidden="false" customHeight="true" outlineLevel="0" collapsed="false">
      <c r="A105" s="5" t="str">
        <f aca="false">HYPERLINK("https://mncourtfraud.com/file/27-CR-22-22673.pdf","27-CR-22-22673.pdf")</f>
        <v>27-CR-22-22673.pdf</v>
      </c>
      <c r="B105" s="5" t="str">
        <f aca="false">HYPERLINK("https://mncourtfraud.com/file/27-CR-22-22673.pdf.ots","27-CR-22-22673.pdf.ots")</f>
        <v>27-CR-22-22673.pdf.ots</v>
      </c>
      <c r="C105" s="3" t="s">
        <v>874</v>
      </c>
      <c r="D105" s="5" t="str">
        <f aca="false">HYPERLINK("https://mncourtfraud.com/file/27-CR-22-22673.pdf.ots__time-stamp.json","27-CR-22-22673.pdf.ots__time-stamp.json")</f>
        <v>27-CR-22-22673.pdf.ots__time-stamp.json</v>
      </c>
      <c r="E105" s="2" t="s">
        <v>877</v>
      </c>
      <c r="F105" s="2" t="n">
        <v>1000000</v>
      </c>
      <c r="G105" s="2" t="s">
        <v>400</v>
      </c>
      <c r="H105" s="2" t="s">
        <v>401</v>
      </c>
      <c r="I105" s="3" t="s">
        <v>874</v>
      </c>
      <c r="J105" s="2" t="s">
        <v>46</v>
      </c>
      <c r="K105" s="2" t="s">
        <v>46</v>
      </c>
      <c r="L105" s="2" t="s">
        <v>46</v>
      </c>
      <c r="M105" s="2" t="s">
        <v>46</v>
      </c>
      <c r="N105" s="2" t="s">
        <v>46</v>
      </c>
      <c r="O105" s="2" t="s">
        <v>46</v>
      </c>
      <c r="P105" s="2" t="s">
        <v>46</v>
      </c>
    </row>
    <row r="106" customFormat="false" ht="18.7" hidden="false" customHeight="true" outlineLevel="0" collapsed="false">
      <c r="A106" s="5" t="str">
        <f aca="false">HYPERLINK("https://mncourtfraud.com/file/27-CR-22-23335.pdf","27-CR-22-23335.pdf")</f>
        <v>27-CR-22-23335.pdf</v>
      </c>
      <c r="B106" s="5" t="str">
        <f aca="false">HYPERLINK("https://mncourtfraud.com/file/27-CR-22-23335.pdf.ots","27-CR-22-23335.pdf.ots")</f>
        <v>27-CR-22-23335.pdf.ots</v>
      </c>
      <c r="C106" s="3" t="s">
        <v>881</v>
      </c>
      <c r="D106" s="5" t="str">
        <f aca="false">HYPERLINK("https://mncourtfraud.com/file/27-CR-22-23335.pdf.ots__time-stamp.json","27-CR-22-23335.pdf.ots__time-stamp.json")</f>
        <v>27-CR-22-23335.pdf.ots__time-stamp.json</v>
      </c>
      <c r="E106" s="2" t="s">
        <v>884</v>
      </c>
      <c r="F106" s="2" t="n">
        <v>1000000</v>
      </c>
      <c r="G106" s="2" t="s">
        <v>251</v>
      </c>
      <c r="H106" s="2" t="s">
        <v>252</v>
      </c>
      <c r="I106" s="3" t="s">
        <v>881</v>
      </c>
      <c r="J106" s="2" t="s">
        <v>46</v>
      </c>
      <c r="K106" s="2" t="s">
        <v>46</v>
      </c>
      <c r="L106" s="2" t="s">
        <v>46</v>
      </c>
      <c r="M106" s="2" t="s">
        <v>46</v>
      </c>
      <c r="N106" s="2" t="s">
        <v>46</v>
      </c>
      <c r="O106" s="2" t="s">
        <v>46</v>
      </c>
      <c r="P106" s="2" t="s">
        <v>46</v>
      </c>
    </row>
    <row r="107" customFormat="false" ht="18.7" hidden="false" customHeight="true" outlineLevel="0" collapsed="false">
      <c r="A107" s="5" t="str">
        <f aca="false">HYPERLINK("https://mncourtfraud.com/file/27-CR-22-23353.pdf","27-CR-22-23353.pdf")</f>
        <v>27-CR-22-23353.pdf</v>
      </c>
      <c r="B107" s="5" t="str">
        <f aca="false">HYPERLINK("https://mncourtfraud.com/file/27-CR-22-23353.pdf.ots","27-CR-22-23353.pdf.ots")</f>
        <v>27-CR-22-23353.pdf.ots</v>
      </c>
      <c r="C107" s="3" t="s">
        <v>888</v>
      </c>
      <c r="D107" s="5" t="str">
        <f aca="false">HYPERLINK("https://mncourtfraud.com/file/27-CR-22-23353.pdf.ots__time-stamp.json","27-CR-22-23353.pdf.ots__time-stamp.json")</f>
        <v>27-CR-22-23353.pdf.ots__time-stamp.json</v>
      </c>
      <c r="E107" s="2" t="s">
        <v>891</v>
      </c>
      <c r="F107" s="2" t="n">
        <v>1000000</v>
      </c>
      <c r="G107" s="2" t="s">
        <v>107</v>
      </c>
      <c r="H107" s="2" t="s">
        <v>108</v>
      </c>
      <c r="I107" s="3" t="s">
        <v>888</v>
      </c>
      <c r="J107" s="2" t="s">
        <v>46</v>
      </c>
      <c r="K107" s="2" t="s">
        <v>46</v>
      </c>
      <c r="L107" s="2" t="s">
        <v>46</v>
      </c>
      <c r="M107" s="2" t="s">
        <v>46</v>
      </c>
      <c r="N107" s="2" t="s">
        <v>46</v>
      </c>
      <c r="O107" s="2" t="s">
        <v>46</v>
      </c>
      <c r="P107" s="2" t="s">
        <v>46</v>
      </c>
    </row>
    <row r="108" customFormat="false" ht="18.7" hidden="false" customHeight="true" outlineLevel="0" collapsed="false">
      <c r="A108" s="5" t="str">
        <f aca="false">HYPERLINK("https://mncourtfraud.com/file/27-CR-22-24514.pdf","27-CR-22-24514.pdf")</f>
        <v>27-CR-22-24514.pdf</v>
      </c>
      <c r="B108" s="5" t="str">
        <f aca="false">HYPERLINK("https://mncourtfraud.com/file/27-CR-22-24514.pdf.ots","27-CR-22-24514.pdf.ots")</f>
        <v>27-CR-22-24514.pdf.ots</v>
      </c>
      <c r="C108" s="3" t="s">
        <v>895</v>
      </c>
      <c r="D108" s="5" t="str">
        <f aca="false">HYPERLINK("https://mncourtfraud.com/file/27-CR-22-24514.pdf.ots__time-stamp.json","27-CR-22-24514.pdf.ots__time-stamp.json")</f>
        <v>27-CR-22-24514.pdf.ots__time-stamp.json</v>
      </c>
      <c r="E108" s="2" t="s">
        <v>898</v>
      </c>
      <c r="F108" s="2" t="n">
        <v>1000000</v>
      </c>
      <c r="G108" s="2" t="s">
        <v>173</v>
      </c>
      <c r="H108" s="2" t="s">
        <v>174</v>
      </c>
      <c r="I108" s="3" t="s">
        <v>895</v>
      </c>
      <c r="J108" s="2" t="s">
        <v>46</v>
      </c>
      <c r="K108" s="2" t="s">
        <v>46</v>
      </c>
      <c r="L108" s="2" t="s">
        <v>46</v>
      </c>
      <c r="M108" s="2" t="s">
        <v>46</v>
      </c>
      <c r="N108" s="2" t="s">
        <v>46</v>
      </c>
      <c r="O108" s="2" t="s">
        <v>46</v>
      </c>
      <c r="P108" s="2" t="s">
        <v>46</v>
      </c>
    </row>
    <row r="109" customFormat="false" ht="18.7" hidden="false" customHeight="true" outlineLevel="0" collapsed="false">
      <c r="A109" s="5" t="str">
        <f aca="false">HYPERLINK("https://mncourtfraud.com/file/27-CR-22-24571.pdf","27-CR-22-24571.pdf")</f>
        <v>27-CR-22-24571.pdf</v>
      </c>
      <c r="B109" s="5" t="str">
        <f aca="false">HYPERLINK("https://mncourtfraud.com/file/27-CR-22-24571.pdf.ots","27-CR-22-24571.pdf.ots")</f>
        <v>27-CR-22-24571.pdf.ots</v>
      </c>
      <c r="C109" s="3" t="s">
        <v>902</v>
      </c>
      <c r="D109" s="5" t="str">
        <f aca="false">HYPERLINK("https://mncourtfraud.com/file/27-CR-22-24571.pdf.ots__time-stamp.json","27-CR-22-24571.pdf.ots__time-stamp.json")</f>
        <v>27-CR-22-24571.pdf.ots__time-stamp.json</v>
      </c>
      <c r="E109" s="2" t="s">
        <v>905</v>
      </c>
      <c r="F109" s="2" t="n">
        <v>1000000</v>
      </c>
      <c r="G109" s="2" t="s">
        <v>74</v>
      </c>
      <c r="H109" s="2" t="s">
        <v>75</v>
      </c>
      <c r="I109" s="3" t="s">
        <v>902</v>
      </c>
      <c r="J109" s="2" t="s">
        <v>46</v>
      </c>
      <c r="K109" s="2" t="s">
        <v>46</v>
      </c>
      <c r="L109" s="2" t="s">
        <v>46</v>
      </c>
      <c r="M109" s="2" t="s">
        <v>46</v>
      </c>
      <c r="N109" s="2" t="s">
        <v>46</v>
      </c>
      <c r="O109" s="2" t="s">
        <v>46</v>
      </c>
      <c r="P109" s="2" t="s">
        <v>46</v>
      </c>
    </row>
    <row r="110" customFormat="false" ht="18.7" hidden="false" customHeight="true" outlineLevel="0" collapsed="false">
      <c r="A110" s="5" t="str">
        <f aca="false">HYPERLINK("https://mncourtfraud.com/file/27-CR-22-24805.pdf","27-CR-22-24805.pdf")</f>
        <v>27-CR-22-24805.pdf</v>
      </c>
      <c r="B110" s="5" t="str">
        <f aca="false">HYPERLINK("https://mncourtfraud.com/file/27-CR-22-24805.pdf.ots","27-CR-22-24805.pdf.ots")</f>
        <v>27-CR-22-24805.pdf.ots</v>
      </c>
      <c r="C110" s="3" t="s">
        <v>909</v>
      </c>
      <c r="D110" s="5" t="str">
        <f aca="false">HYPERLINK("https://mncourtfraud.com/file/27-CR-22-24805.pdf.ots__time-stamp.json","27-CR-22-24805.pdf.ots__time-stamp.json")</f>
        <v>27-CR-22-24805.pdf.ots__time-stamp.json</v>
      </c>
      <c r="E110" s="2" t="s">
        <v>916</v>
      </c>
      <c r="F110" s="2" t="n">
        <v>1000000</v>
      </c>
      <c r="G110" s="2" t="s">
        <v>251</v>
      </c>
      <c r="H110" s="2" t="s">
        <v>252</v>
      </c>
      <c r="I110" s="3" t="s">
        <v>909</v>
      </c>
      <c r="J110" s="2" t="s">
        <v>46</v>
      </c>
      <c r="K110" s="2" t="s">
        <v>46</v>
      </c>
      <c r="L110" s="2" t="s">
        <v>46</v>
      </c>
      <c r="M110" s="2" t="s">
        <v>46</v>
      </c>
      <c r="N110" s="2" t="s">
        <v>46</v>
      </c>
      <c r="O110" s="2" t="s">
        <v>46</v>
      </c>
      <c r="P110" s="2" t="s">
        <v>46</v>
      </c>
    </row>
    <row r="111" customFormat="false" ht="18.7" hidden="false" customHeight="true" outlineLevel="0" collapsed="false">
      <c r="A111" s="5" t="str">
        <f aca="false">HYPERLINK("https://mncourtfraud.com/file/27-CR-22-25087.pdf","27-CR-22-25087.pdf")</f>
        <v>27-CR-22-25087.pdf</v>
      </c>
      <c r="B111" s="5" t="str">
        <f aca="false">HYPERLINK("https://mncourtfraud.com/file/27-CR-22-25087.pdf.ots","27-CR-22-25087.pdf.ots")</f>
        <v>27-CR-22-25087.pdf.ots</v>
      </c>
      <c r="C111" s="3" t="s">
        <v>920</v>
      </c>
      <c r="D111" s="5" t="str">
        <f aca="false">HYPERLINK("https://mncourtfraud.com/file/27-CR-22-25087.pdf.ots__time-stamp.json","27-CR-22-25087.pdf.ots__time-stamp.json")</f>
        <v>27-CR-22-25087.pdf.ots__time-stamp.json</v>
      </c>
      <c r="E111" s="2" t="s">
        <v>923</v>
      </c>
      <c r="F111" s="2" t="n">
        <v>1000000</v>
      </c>
      <c r="G111" s="2" t="s">
        <v>77</v>
      </c>
      <c r="H111" s="2" t="s">
        <v>78</v>
      </c>
      <c r="I111" s="3" t="s">
        <v>920</v>
      </c>
      <c r="J111" s="2" t="s">
        <v>46</v>
      </c>
      <c r="K111" s="2" t="s">
        <v>46</v>
      </c>
      <c r="L111" s="2" t="s">
        <v>46</v>
      </c>
      <c r="M111" s="2" t="s">
        <v>46</v>
      </c>
      <c r="N111" s="2" t="s">
        <v>46</v>
      </c>
      <c r="O111" s="2" t="s">
        <v>46</v>
      </c>
      <c r="P111" s="2" t="s">
        <v>46</v>
      </c>
    </row>
    <row r="112" customFormat="false" ht="18.7" hidden="false" customHeight="true" outlineLevel="0" collapsed="false">
      <c r="A112" s="5" t="str">
        <f aca="false">HYPERLINK("https://mncourtfraud.com/file/27-CR-22-25161.pdf","27-CR-22-25161.pdf")</f>
        <v>27-CR-22-25161.pdf</v>
      </c>
      <c r="B112" s="5" t="str">
        <f aca="false">HYPERLINK("https://mncourtfraud.com/file/27-CR-22-25161.pdf.ots","27-CR-22-25161.pdf.ots")</f>
        <v>27-CR-22-25161.pdf.ots</v>
      </c>
      <c r="C112" s="3" t="s">
        <v>927</v>
      </c>
      <c r="D112" s="5" t="str">
        <f aca="false">HYPERLINK("https://mncourtfraud.com/file/27-CR-22-25161.pdf.ots__time-stamp.json","27-CR-22-25161.pdf.ots__time-stamp.json")</f>
        <v>27-CR-22-25161.pdf.ots__time-stamp.json</v>
      </c>
      <c r="E112" s="2" t="s">
        <v>930</v>
      </c>
      <c r="F112" s="2" t="n">
        <v>1000000</v>
      </c>
      <c r="G112" s="2" t="s">
        <v>62</v>
      </c>
      <c r="H112" s="2" t="s">
        <v>63</v>
      </c>
      <c r="I112" s="3" t="s">
        <v>927</v>
      </c>
      <c r="J112" s="2" t="s">
        <v>46</v>
      </c>
      <c r="K112" s="2" t="s">
        <v>46</v>
      </c>
      <c r="L112" s="2" t="s">
        <v>46</v>
      </c>
      <c r="M112" s="2" t="s">
        <v>46</v>
      </c>
      <c r="N112" s="2" t="s">
        <v>46</v>
      </c>
      <c r="O112" s="2" t="s">
        <v>46</v>
      </c>
      <c r="P112" s="2" t="s">
        <v>46</v>
      </c>
    </row>
    <row r="113" customFormat="false" ht="18.7" hidden="false" customHeight="true" outlineLevel="0" collapsed="false">
      <c r="A113" s="5" t="str">
        <f aca="false">HYPERLINK("https://mncourtfraud.com/file/27-CR-22-25192.pdf","27-CR-22-25192.pdf")</f>
        <v>27-CR-22-25192.pdf</v>
      </c>
      <c r="B113" s="5" t="str">
        <f aca="false">HYPERLINK("https://mncourtfraud.com/file/27-CR-22-25192.pdf.ots","27-CR-22-25192.pdf.ots")</f>
        <v>27-CR-22-25192.pdf.ots</v>
      </c>
      <c r="C113" s="3" t="s">
        <v>934</v>
      </c>
      <c r="D113" s="5" t="str">
        <f aca="false">HYPERLINK("https://mncourtfraud.com/file/27-CR-22-25192.pdf.ots__time-stamp.json","27-CR-22-25192.pdf.ots__time-stamp.json")</f>
        <v>27-CR-22-25192.pdf.ots__time-stamp.json</v>
      </c>
      <c r="E113" s="2" t="s">
        <v>937</v>
      </c>
      <c r="F113" s="2" t="n">
        <v>1000000</v>
      </c>
      <c r="G113" s="2" t="s">
        <v>92</v>
      </c>
      <c r="H113" s="2" t="s">
        <v>93</v>
      </c>
      <c r="I113" s="3" t="s">
        <v>934</v>
      </c>
      <c r="J113" s="2" t="s">
        <v>46</v>
      </c>
      <c r="K113" s="2" t="s">
        <v>46</v>
      </c>
      <c r="L113" s="2" t="s">
        <v>46</v>
      </c>
      <c r="M113" s="2" t="s">
        <v>46</v>
      </c>
      <c r="N113" s="2" t="s">
        <v>46</v>
      </c>
      <c r="O113" s="2" t="s">
        <v>46</v>
      </c>
      <c r="P113" s="2" t="s">
        <v>46</v>
      </c>
    </row>
    <row r="114" customFormat="false" ht="18.7" hidden="false" customHeight="true" outlineLevel="0" collapsed="false">
      <c r="A114" s="5" t="str">
        <f aca="false">HYPERLINK("https://mncourtfraud.com/file/27-CR-22-25413.pdf","27-CR-22-25413.pdf")</f>
        <v>27-CR-22-25413.pdf</v>
      </c>
      <c r="B114" s="5" t="str">
        <f aca="false">HYPERLINK("https://mncourtfraud.com/file/27-CR-22-25413.pdf.ots","27-CR-22-25413.pdf.ots")</f>
        <v>27-CR-22-25413.pdf.ots</v>
      </c>
      <c r="C114" s="3" t="s">
        <v>941</v>
      </c>
      <c r="D114" s="5" t="str">
        <f aca="false">HYPERLINK("https://mncourtfraud.com/file/27-CR-22-25413.pdf.ots__time-stamp.json","27-CR-22-25413.pdf.ots__time-stamp.json")</f>
        <v>27-CR-22-25413.pdf.ots__time-stamp.json</v>
      </c>
      <c r="E114" s="2" t="s">
        <v>944</v>
      </c>
      <c r="F114" s="2" t="n">
        <v>1000000</v>
      </c>
      <c r="G114" s="2" t="s">
        <v>400</v>
      </c>
      <c r="H114" s="2" t="s">
        <v>401</v>
      </c>
      <c r="I114" s="3" t="s">
        <v>941</v>
      </c>
      <c r="J114" s="2" t="s">
        <v>46</v>
      </c>
      <c r="K114" s="2" t="s">
        <v>46</v>
      </c>
      <c r="L114" s="2" t="s">
        <v>46</v>
      </c>
      <c r="M114" s="2" t="s">
        <v>46</v>
      </c>
      <c r="N114" s="2" t="s">
        <v>46</v>
      </c>
      <c r="O114" s="2" t="s">
        <v>46</v>
      </c>
      <c r="P114" s="2" t="s">
        <v>46</v>
      </c>
    </row>
    <row r="115" customFormat="false" ht="18.7" hidden="false" customHeight="true" outlineLevel="0" collapsed="false">
      <c r="A115" s="5" t="str">
        <f aca="false">HYPERLINK("https://mncourtfraud.com/file/27-CR-22-2594.pdf","27-CR-22-2594.pdf")</f>
        <v>27-CR-22-2594.pdf</v>
      </c>
      <c r="B115" s="5" t="str">
        <f aca="false">HYPERLINK("https://mncourtfraud.com/file/27-CR-22-2594.pdf.ots","27-CR-22-2594.pdf.ots")</f>
        <v>27-CR-22-2594.pdf.ots</v>
      </c>
      <c r="C115" s="3" t="s">
        <v>948</v>
      </c>
      <c r="D115" s="5" t="str">
        <f aca="false">HYPERLINK("https://mncourtfraud.com/file/27-CR-22-2594.pdf.ots__time-stamp.json","27-CR-22-2594.pdf.ots__time-stamp.json")</f>
        <v>27-CR-22-2594.pdf.ots__time-stamp.json</v>
      </c>
      <c r="E115" s="2" t="s">
        <v>951</v>
      </c>
      <c r="F115" s="2" t="n">
        <v>1000000</v>
      </c>
      <c r="G115" s="2" t="s">
        <v>285</v>
      </c>
      <c r="H115" s="2" t="s">
        <v>286</v>
      </c>
      <c r="I115" s="3" t="s">
        <v>948</v>
      </c>
      <c r="J115" s="2" t="s">
        <v>46</v>
      </c>
      <c r="K115" s="2" t="s">
        <v>46</v>
      </c>
      <c r="L115" s="2" t="s">
        <v>46</v>
      </c>
      <c r="M115" s="2" t="s">
        <v>46</v>
      </c>
      <c r="N115" s="2" t="s">
        <v>46</v>
      </c>
      <c r="O115" s="2" t="s">
        <v>46</v>
      </c>
      <c r="P115" s="2" t="s">
        <v>46</v>
      </c>
    </row>
    <row r="116" customFormat="false" ht="18.7" hidden="false" customHeight="true" outlineLevel="0" collapsed="false">
      <c r="A116" s="5" t="str">
        <f aca="false">HYPERLINK("https://mncourtfraud.com/file/27-CR-22-2823.pdf","27-CR-22-2823.pdf")</f>
        <v>27-CR-22-2823.pdf</v>
      </c>
      <c r="B116" s="5" t="str">
        <f aca="false">HYPERLINK("https://mncourtfraud.com/file/27-CR-22-2823.pdf.ots","27-CR-22-2823.pdf.ots")</f>
        <v>27-CR-22-2823.pdf.ots</v>
      </c>
      <c r="C116" s="3" t="s">
        <v>955</v>
      </c>
      <c r="D116" s="5" t="str">
        <f aca="false">HYPERLINK("https://mncourtfraud.com/file/27-CR-22-2823.pdf.ots__time-stamp.json","27-CR-22-2823.pdf.ots__time-stamp.json")</f>
        <v>27-CR-22-2823.pdf.ots__time-stamp.json</v>
      </c>
      <c r="E116" s="2" t="s">
        <v>958</v>
      </c>
      <c r="F116" s="2" t="n">
        <v>1000000</v>
      </c>
      <c r="G116" s="2" t="s">
        <v>115</v>
      </c>
      <c r="H116" s="2" t="s">
        <v>116</v>
      </c>
      <c r="I116" s="3" t="s">
        <v>955</v>
      </c>
      <c r="J116" s="2" t="s">
        <v>46</v>
      </c>
      <c r="K116" s="2" t="s">
        <v>46</v>
      </c>
      <c r="L116" s="2" t="s">
        <v>46</v>
      </c>
      <c r="M116" s="2" t="s">
        <v>46</v>
      </c>
      <c r="N116" s="2" t="s">
        <v>46</v>
      </c>
      <c r="O116" s="2" t="s">
        <v>46</v>
      </c>
      <c r="P116" s="2" t="s">
        <v>46</v>
      </c>
    </row>
    <row r="117" customFormat="false" ht="18.7" hidden="false" customHeight="true" outlineLevel="0" collapsed="false">
      <c r="A117" s="5" t="str">
        <f aca="false">HYPERLINK("https://mncourtfraud.com/file/27-CR-22-3409.pdf","27-CR-22-3409.pdf")</f>
        <v>27-CR-22-3409.pdf</v>
      </c>
      <c r="B117" s="5" t="str">
        <f aca="false">HYPERLINK("https://mncourtfraud.com/file/27-CR-22-3409.pdf.ots","27-CR-22-3409.pdf.ots")</f>
        <v>27-CR-22-3409.pdf.ots</v>
      </c>
      <c r="C117" s="3" t="s">
        <v>962</v>
      </c>
      <c r="D117" s="5" t="str">
        <f aca="false">HYPERLINK("https://mncourtfraud.com/file/27-CR-22-3409.pdf.ots__time-stamp.json","27-CR-22-3409.pdf.ots__time-stamp.json")</f>
        <v>27-CR-22-3409.pdf.ots__time-stamp.json</v>
      </c>
      <c r="E117" s="2" t="s">
        <v>965</v>
      </c>
      <c r="F117" s="2" t="n">
        <v>1000000</v>
      </c>
      <c r="G117" s="2" t="s">
        <v>142</v>
      </c>
      <c r="H117" s="2" t="s">
        <v>143</v>
      </c>
      <c r="I117" s="3" t="s">
        <v>962</v>
      </c>
      <c r="J117" s="2" t="s">
        <v>46</v>
      </c>
      <c r="K117" s="2" t="s">
        <v>46</v>
      </c>
      <c r="L117" s="2" t="s">
        <v>46</v>
      </c>
      <c r="M117" s="2" t="s">
        <v>46</v>
      </c>
      <c r="N117" s="2" t="s">
        <v>46</v>
      </c>
      <c r="O117" s="2" t="s">
        <v>46</v>
      </c>
      <c r="P117" s="2" t="s">
        <v>46</v>
      </c>
    </row>
    <row r="118" customFormat="false" ht="18.7" hidden="false" customHeight="true" outlineLevel="0" collapsed="false">
      <c r="A118" s="5" t="str">
        <f aca="false">HYPERLINK("https://mncourtfraud.com/file/27-CR-22-3642.pdf","27-CR-22-3642.pdf")</f>
        <v>27-CR-22-3642.pdf</v>
      </c>
      <c r="B118" s="5" t="str">
        <f aca="false">HYPERLINK("https://mncourtfraud.com/file/27-CR-22-3642.pdf.ots","27-CR-22-3642.pdf.ots")</f>
        <v>27-CR-22-3642.pdf.ots</v>
      </c>
      <c r="C118" s="3" t="s">
        <v>969</v>
      </c>
      <c r="D118" s="5" t="str">
        <f aca="false">HYPERLINK("https://mncourtfraud.com/file/27-CR-22-3642.pdf.ots__time-stamp.json","27-CR-22-3642.pdf.ots__time-stamp.json")</f>
        <v>27-CR-22-3642.pdf.ots__time-stamp.json</v>
      </c>
      <c r="E118" s="2" t="s">
        <v>972</v>
      </c>
      <c r="F118" s="2" t="n">
        <v>1000000</v>
      </c>
      <c r="G118" s="2" t="s">
        <v>150</v>
      </c>
      <c r="H118" s="2" t="s">
        <v>151</v>
      </c>
      <c r="I118" s="3" t="s">
        <v>969</v>
      </c>
      <c r="J118" s="2" t="s">
        <v>46</v>
      </c>
      <c r="K118" s="2" t="s">
        <v>46</v>
      </c>
      <c r="L118" s="2" t="s">
        <v>46</v>
      </c>
      <c r="M118" s="2" t="s">
        <v>46</v>
      </c>
      <c r="N118" s="2" t="s">
        <v>46</v>
      </c>
      <c r="O118" s="2" t="s">
        <v>46</v>
      </c>
      <c r="P118" s="2" t="s">
        <v>46</v>
      </c>
    </row>
    <row r="119" customFormat="false" ht="18.7" hidden="false" customHeight="true" outlineLevel="0" collapsed="false">
      <c r="A119" s="5" t="str">
        <f aca="false">HYPERLINK("https://mncourtfraud.com/file/27-CR-22-3934.pdf","27-CR-22-3934.pdf")</f>
        <v>27-CR-22-3934.pdf</v>
      </c>
      <c r="B119" s="5" t="str">
        <f aca="false">HYPERLINK("https://mncourtfraud.com/file/27-CR-22-3934.pdf.ots","27-CR-22-3934.pdf.ots")</f>
        <v>27-CR-22-3934.pdf.ots</v>
      </c>
      <c r="C119" s="3" t="s">
        <v>976</v>
      </c>
      <c r="D119" s="5" t="str">
        <f aca="false">HYPERLINK("https://mncourtfraud.com/file/27-CR-22-3934.pdf.ots__time-stamp.json","27-CR-22-3934.pdf.ots__time-stamp.json")</f>
        <v>27-CR-22-3934.pdf.ots__time-stamp.json</v>
      </c>
      <c r="E119" s="2" t="s">
        <v>979</v>
      </c>
      <c r="F119" s="2" t="n">
        <v>1000000</v>
      </c>
      <c r="G119" s="2" t="s">
        <v>391</v>
      </c>
      <c r="H119" s="2" t="s">
        <v>392</v>
      </c>
      <c r="I119" s="3" t="s">
        <v>976</v>
      </c>
      <c r="J119" s="2" t="s">
        <v>46</v>
      </c>
      <c r="K119" s="2" t="s">
        <v>46</v>
      </c>
      <c r="L119" s="2" t="s">
        <v>46</v>
      </c>
      <c r="M119" s="2" t="s">
        <v>46</v>
      </c>
      <c r="N119" s="2" t="s">
        <v>46</v>
      </c>
      <c r="O119" s="2" t="s">
        <v>46</v>
      </c>
      <c r="P119" s="2" t="s">
        <v>46</v>
      </c>
    </row>
    <row r="120" customFormat="false" ht="18.7" hidden="false" customHeight="true" outlineLevel="0" collapsed="false">
      <c r="A120" s="5" t="str">
        <f aca="false">HYPERLINK("https://mncourtfraud.com/file/27-CR-22-4003.pdf","27-CR-22-4003.pdf")</f>
        <v>27-CR-22-4003.pdf</v>
      </c>
      <c r="B120" s="5" t="str">
        <f aca="false">HYPERLINK("https://mncourtfraud.com/file/27-CR-22-4003.pdf.ots","27-CR-22-4003.pdf.ots")</f>
        <v>27-CR-22-4003.pdf.ots</v>
      </c>
      <c r="C120" s="3" t="s">
        <v>983</v>
      </c>
      <c r="D120" s="5" t="str">
        <f aca="false">HYPERLINK("https://mncourtfraud.com/file/27-CR-22-4003.pdf.ots__time-stamp.json","27-CR-22-4003.pdf.ots__time-stamp.json")</f>
        <v>27-CR-22-4003.pdf.ots__time-stamp.json</v>
      </c>
      <c r="E120" s="2" t="s">
        <v>986</v>
      </c>
      <c r="F120" s="2" t="n">
        <v>1000000</v>
      </c>
      <c r="G120" s="2" t="s">
        <v>118</v>
      </c>
      <c r="H120" s="2" t="s">
        <v>119</v>
      </c>
      <c r="I120" s="3" t="s">
        <v>983</v>
      </c>
      <c r="J120" s="2" t="s">
        <v>46</v>
      </c>
      <c r="K120" s="2" t="s">
        <v>46</v>
      </c>
      <c r="L120" s="2" t="s">
        <v>46</v>
      </c>
      <c r="M120" s="2" t="s">
        <v>46</v>
      </c>
      <c r="N120" s="2" t="s">
        <v>46</v>
      </c>
      <c r="O120" s="2" t="s">
        <v>46</v>
      </c>
      <c r="P120" s="2" t="s">
        <v>46</v>
      </c>
    </row>
    <row r="121" customFormat="false" ht="18.7" hidden="false" customHeight="true" outlineLevel="0" collapsed="false">
      <c r="A121" s="5" t="str">
        <f aca="false">HYPERLINK("https://mncourtfraud.com/file/27-CR-22-4257.pdf","27-CR-22-4257.pdf")</f>
        <v>27-CR-22-4257.pdf</v>
      </c>
      <c r="B121" s="5" t="str">
        <f aca="false">HYPERLINK("https://mncourtfraud.com/file/27-CR-22-4257.pdf.ots","27-CR-22-4257.pdf.ots")</f>
        <v>27-CR-22-4257.pdf.ots</v>
      </c>
      <c r="C121" s="3" t="s">
        <v>990</v>
      </c>
      <c r="D121" s="5" t="str">
        <f aca="false">HYPERLINK("https://mncourtfraud.com/file/27-CR-22-4257.pdf.ots__time-stamp.json","27-CR-22-4257.pdf.ots__time-stamp.json")</f>
        <v>27-CR-22-4257.pdf.ots__time-stamp.json</v>
      </c>
      <c r="E121" s="2" t="s">
        <v>993</v>
      </c>
      <c r="F121" s="2" t="n">
        <v>1000000</v>
      </c>
      <c r="G121" s="2" t="s">
        <v>192</v>
      </c>
      <c r="H121" s="2" t="s">
        <v>193</v>
      </c>
      <c r="I121" s="3" t="s">
        <v>990</v>
      </c>
      <c r="J121" s="2" t="s">
        <v>46</v>
      </c>
      <c r="K121" s="2" t="s">
        <v>46</v>
      </c>
      <c r="L121" s="2" t="s">
        <v>46</v>
      </c>
      <c r="M121" s="2" t="s">
        <v>46</v>
      </c>
      <c r="N121" s="2" t="s">
        <v>46</v>
      </c>
      <c r="O121" s="2" t="s">
        <v>46</v>
      </c>
      <c r="P121" s="2" t="s">
        <v>46</v>
      </c>
    </row>
    <row r="122" customFormat="false" ht="18.7" hidden="false" customHeight="true" outlineLevel="0" collapsed="false">
      <c r="A122" s="5" t="str">
        <f aca="false">HYPERLINK("https://mncourtfraud.com/file/27-CR-22-5379.pdf","27-CR-22-5379.pdf")</f>
        <v>27-CR-22-5379.pdf</v>
      </c>
      <c r="B122" s="5" t="str">
        <f aca="false">HYPERLINK("https://mncourtfraud.com/file/27-CR-22-5379.pdf.ots","27-CR-22-5379.pdf.ots")</f>
        <v>27-CR-22-5379.pdf.ots</v>
      </c>
      <c r="C122" s="3" t="s">
        <v>997</v>
      </c>
      <c r="D122" s="5" t="str">
        <f aca="false">HYPERLINK("https://mncourtfraud.com/file/27-CR-22-5379.pdf.ots__time-stamp.json","27-CR-22-5379.pdf.ots__time-stamp.json")</f>
        <v>27-CR-22-5379.pdf.ots__time-stamp.json</v>
      </c>
      <c r="E122" s="2" t="s">
        <v>1000</v>
      </c>
      <c r="F122" s="2" t="n">
        <v>1000000</v>
      </c>
      <c r="G122" s="2" t="s">
        <v>74</v>
      </c>
      <c r="H122" s="2" t="s">
        <v>75</v>
      </c>
      <c r="I122" s="3" t="s">
        <v>997</v>
      </c>
      <c r="J122" s="2" t="s">
        <v>46</v>
      </c>
      <c r="K122" s="2" t="s">
        <v>46</v>
      </c>
      <c r="L122" s="2" t="s">
        <v>46</v>
      </c>
      <c r="M122" s="2" t="s">
        <v>46</v>
      </c>
      <c r="N122" s="2" t="s">
        <v>46</v>
      </c>
      <c r="O122" s="2" t="s">
        <v>46</v>
      </c>
      <c r="P122" s="2" t="s">
        <v>46</v>
      </c>
    </row>
    <row r="123" customFormat="false" ht="18.7" hidden="false" customHeight="true" outlineLevel="0" collapsed="false">
      <c r="A123" s="5" t="str">
        <f aca="false">HYPERLINK("https://mncourtfraud.com/file/27-CR-22-7533.pdf","27-CR-22-7533.pdf")</f>
        <v>27-CR-22-7533.pdf</v>
      </c>
      <c r="B123" s="5" t="str">
        <f aca="false">HYPERLINK("https://mncourtfraud.com/file/27-CR-22-7533.pdf.ots","27-CR-22-7533.pdf.ots")</f>
        <v>27-CR-22-7533.pdf.ots</v>
      </c>
      <c r="C123" s="3" t="s">
        <v>1004</v>
      </c>
      <c r="D123" s="5" t="str">
        <f aca="false">HYPERLINK("https://mncourtfraud.com/file/27-CR-22-7533.pdf.ots__time-stamp.json","27-CR-22-7533.pdf.ots__time-stamp.json")</f>
        <v>27-CR-22-7533.pdf.ots__time-stamp.json</v>
      </c>
      <c r="E123" s="2" t="s">
        <v>1007</v>
      </c>
      <c r="F123" s="2" t="n">
        <v>1000000</v>
      </c>
      <c r="G123" s="2" t="s">
        <v>391</v>
      </c>
      <c r="H123" s="2" t="s">
        <v>392</v>
      </c>
      <c r="I123" s="3" t="s">
        <v>1004</v>
      </c>
      <c r="J123" s="2" t="s">
        <v>46</v>
      </c>
      <c r="K123" s="2" t="s">
        <v>46</v>
      </c>
      <c r="L123" s="2" t="s">
        <v>46</v>
      </c>
      <c r="M123" s="2" t="s">
        <v>46</v>
      </c>
      <c r="N123" s="2" t="s">
        <v>46</v>
      </c>
      <c r="O123" s="2" t="s">
        <v>46</v>
      </c>
      <c r="P123" s="2" t="s">
        <v>46</v>
      </c>
    </row>
    <row r="124" customFormat="false" ht="18.7" hidden="false" customHeight="true" outlineLevel="0" collapsed="false">
      <c r="A124" s="5" t="str">
        <f aca="false">HYPERLINK("https://mncourtfraud.com/file/27-CR-22-7651.pdf","27-CR-22-7651.pdf")</f>
        <v>27-CR-22-7651.pdf</v>
      </c>
      <c r="B124" s="5" t="str">
        <f aca="false">HYPERLINK("https://mncourtfraud.com/file/27-CR-22-7651.pdf.ots","27-CR-22-7651.pdf.ots")</f>
        <v>27-CR-22-7651.pdf.ots</v>
      </c>
      <c r="C124" s="3" t="s">
        <v>1011</v>
      </c>
      <c r="D124" s="5" t="str">
        <f aca="false">HYPERLINK("https://mncourtfraud.com/file/27-CR-22-7651.pdf.ots__time-stamp.json","27-CR-22-7651.pdf.ots__time-stamp.json")</f>
        <v>27-CR-22-7651.pdf.ots__time-stamp.json</v>
      </c>
      <c r="E124" s="2" t="s">
        <v>1014</v>
      </c>
      <c r="F124" s="2" t="n">
        <v>1000000</v>
      </c>
      <c r="G124" s="2" t="s">
        <v>207</v>
      </c>
      <c r="H124" s="2" t="s">
        <v>208</v>
      </c>
      <c r="I124" s="3" t="s">
        <v>1011</v>
      </c>
      <c r="J124" s="2" t="s">
        <v>46</v>
      </c>
      <c r="K124" s="2" t="s">
        <v>46</v>
      </c>
      <c r="L124" s="2" t="s">
        <v>46</v>
      </c>
      <c r="M124" s="2" t="s">
        <v>46</v>
      </c>
      <c r="N124" s="2" t="s">
        <v>46</v>
      </c>
      <c r="O124" s="2" t="s">
        <v>46</v>
      </c>
      <c r="P124" s="2" t="s">
        <v>46</v>
      </c>
    </row>
    <row r="125" customFormat="false" ht="18.7" hidden="false" customHeight="true" outlineLevel="0" collapsed="false">
      <c r="A125" s="5" t="str">
        <f aca="false">HYPERLINK("https://mncourtfraud.com/file/27-CR-22-8391.pdf","27-CR-22-8391.pdf")</f>
        <v>27-CR-22-8391.pdf</v>
      </c>
      <c r="B125" s="5" t="str">
        <f aca="false">HYPERLINK("https://mncourtfraud.com/file/27-CR-22-8391.pdf.ots","27-CR-22-8391.pdf.ots")</f>
        <v>27-CR-22-8391.pdf.ots</v>
      </c>
      <c r="C125" s="3" t="s">
        <v>1018</v>
      </c>
      <c r="D125" s="5" t="str">
        <f aca="false">HYPERLINK("https://mncourtfraud.com/file/27-CR-22-8391.pdf.ots__time-stamp.json","27-CR-22-8391.pdf.ots__time-stamp.json")</f>
        <v>27-CR-22-8391.pdf.ots__time-stamp.json</v>
      </c>
      <c r="E125" s="2" t="s">
        <v>1021</v>
      </c>
      <c r="F125" s="2" t="n">
        <v>1000000</v>
      </c>
      <c r="G125" s="2" t="s">
        <v>207</v>
      </c>
      <c r="H125" s="2" t="s">
        <v>208</v>
      </c>
      <c r="I125" s="3" t="s">
        <v>1018</v>
      </c>
      <c r="J125" s="2" t="s">
        <v>46</v>
      </c>
      <c r="K125" s="2" t="s">
        <v>46</v>
      </c>
      <c r="L125" s="2" t="s">
        <v>46</v>
      </c>
      <c r="M125" s="2" t="s">
        <v>46</v>
      </c>
      <c r="N125" s="2" t="s">
        <v>46</v>
      </c>
      <c r="O125" s="2" t="s">
        <v>46</v>
      </c>
      <c r="P125" s="2" t="s">
        <v>46</v>
      </c>
    </row>
    <row r="126" customFormat="false" ht="18.7" hidden="false" customHeight="true" outlineLevel="0" collapsed="false">
      <c r="A126" s="5" t="str">
        <f aca="false">HYPERLINK("https://mncourtfraud.com/file/27-CR-23-10894.pdf","27-CR-23-10894.pdf")</f>
        <v>27-CR-23-10894.pdf</v>
      </c>
      <c r="B126" s="5" t="str">
        <f aca="false">HYPERLINK("https://mncourtfraud.com/file/27-CR-23-10894.pdf.ots","27-CR-23-10894.pdf.ots")</f>
        <v>27-CR-23-10894.pdf.ots</v>
      </c>
      <c r="C126" s="3" t="s">
        <v>1025</v>
      </c>
      <c r="D126" s="5" t="str">
        <f aca="false">HYPERLINK("https://mncourtfraud.com/file/27-CR-23-10894.pdf.ots__time-stamp.json","27-CR-23-10894.pdf.ots__time-stamp.json")</f>
        <v>27-CR-23-10894.pdf.ots__time-stamp.json</v>
      </c>
      <c r="E126" s="2" t="s">
        <v>1028</v>
      </c>
      <c r="F126" s="2" t="n">
        <v>1000000</v>
      </c>
      <c r="G126" s="2" t="s">
        <v>182</v>
      </c>
      <c r="H126" s="2" t="s">
        <v>183</v>
      </c>
      <c r="I126" s="3" t="s">
        <v>1025</v>
      </c>
      <c r="J126" s="2" t="s">
        <v>46</v>
      </c>
      <c r="K126" s="2" t="s">
        <v>46</v>
      </c>
      <c r="L126" s="2" t="s">
        <v>46</v>
      </c>
      <c r="M126" s="2" t="s">
        <v>46</v>
      </c>
      <c r="N126" s="2" t="s">
        <v>46</v>
      </c>
      <c r="O126" s="2" t="s">
        <v>46</v>
      </c>
      <c r="P126" s="2" t="s">
        <v>46</v>
      </c>
    </row>
    <row r="127" customFormat="false" ht="18.7" hidden="false" customHeight="true" outlineLevel="0" collapsed="false">
      <c r="A127" s="5" t="str">
        <f aca="false">HYPERLINK("https://mncourtfraud.com/file/27-CR-23-11476.pdf","27-CR-23-11476.pdf")</f>
        <v>27-CR-23-11476.pdf</v>
      </c>
      <c r="B127" s="5" t="str">
        <f aca="false">HYPERLINK("https://mncourtfraud.com/file/27-CR-23-11476.pdf.ots","27-CR-23-11476.pdf.ots")</f>
        <v>27-CR-23-11476.pdf.ots</v>
      </c>
      <c r="C127" s="3" t="s">
        <v>1032</v>
      </c>
      <c r="D127" s="5" t="str">
        <f aca="false">HYPERLINK("https://mncourtfraud.com/file/27-CR-23-11476.pdf.ots__time-stamp.json","27-CR-23-11476.pdf.ots__time-stamp.json")</f>
        <v>27-CR-23-11476.pdf.ots__time-stamp.json</v>
      </c>
      <c r="E127" s="2" t="s">
        <v>1035</v>
      </c>
      <c r="F127" s="2" t="n">
        <v>1000000</v>
      </c>
      <c r="G127" s="2" t="s">
        <v>282</v>
      </c>
      <c r="H127" s="2" t="s">
        <v>283</v>
      </c>
      <c r="I127" s="3" t="s">
        <v>1032</v>
      </c>
      <c r="J127" s="2" t="s">
        <v>46</v>
      </c>
      <c r="K127" s="2" t="s">
        <v>46</v>
      </c>
      <c r="L127" s="2" t="s">
        <v>46</v>
      </c>
      <c r="M127" s="2" t="s">
        <v>46</v>
      </c>
      <c r="N127" s="2" t="s">
        <v>46</v>
      </c>
      <c r="O127" s="2" t="s">
        <v>46</v>
      </c>
      <c r="P127" s="2" t="s">
        <v>46</v>
      </c>
    </row>
    <row r="128" customFormat="false" ht="18.7" hidden="false" customHeight="true" outlineLevel="0" collapsed="false">
      <c r="A128" s="5" t="str">
        <f aca="false">HYPERLINK("https://mncourtfraud.com/file/27-CR-23-11843.pdf","27-CR-23-11843.pdf")</f>
        <v>27-CR-23-11843.pdf</v>
      </c>
      <c r="B128" s="5" t="str">
        <f aca="false">HYPERLINK("https://mncourtfraud.com/file/27-CR-23-11843.pdf.ots","27-CR-23-11843.pdf.ots")</f>
        <v>27-CR-23-11843.pdf.ots</v>
      </c>
      <c r="C128" s="3" t="s">
        <v>1039</v>
      </c>
      <c r="D128" s="5" t="str">
        <f aca="false">HYPERLINK("https://mncourtfraud.com/file/27-CR-23-11843.pdf.ots__time-stamp.json","27-CR-23-11843.pdf.ots__time-stamp.json")</f>
        <v>27-CR-23-11843.pdf.ots__time-stamp.json</v>
      </c>
      <c r="E128" s="2" t="s">
        <v>1042</v>
      </c>
      <c r="F128" s="2" t="n">
        <v>1000000</v>
      </c>
      <c r="G128" s="2" t="s">
        <v>77</v>
      </c>
      <c r="H128" s="2" t="s">
        <v>78</v>
      </c>
      <c r="I128" s="3" t="s">
        <v>1039</v>
      </c>
      <c r="J128" s="2" t="s">
        <v>46</v>
      </c>
      <c r="K128" s="2" t="s">
        <v>46</v>
      </c>
      <c r="L128" s="2" t="s">
        <v>46</v>
      </c>
      <c r="M128" s="2" t="s">
        <v>46</v>
      </c>
      <c r="N128" s="2" t="s">
        <v>46</v>
      </c>
      <c r="O128" s="2" t="s">
        <v>46</v>
      </c>
      <c r="P128" s="2" t="s">
        <v>46</v>
      </c>
    </row>
    <row r="129" customFormat="false" ht="18.7" hidden="false" customHeight="true" outlineLevel="0" collapsed="false">
      <c r="A129" s="5" t="str">
        <f aca="false">HYPERLINK("https://mncourtfraud.com/file/27-CR-23-12023.pdf","27-CR-23-12023.pdf")</f>
        <v>27-CR-23-12023.pdf</v>
      </c>
      <c r="B129" s="5" t="str">
        <f aca="false">HYPERLINK("https://mncourtfraud.com/file/27-CR-23-12023.pdf.ots","27-CR-23-12023.pdf.ots")</f>
        <v>27-CR-23-12023.pdf.ots</v>
      </c>
      <c r="C129" s="3" t="s">
        <v>1046</v>
      </c>
      <c r="D129" s="5" t="str">
        <f aca="false">HYPERLINK("https://mncourtfraud.com/file/27-CR-23-12023.pdf.ots__time-stamp.json","27-CR-23-12023.pdf.ots__time-stamp.json")</f>
        <v>27-CR-23-12023.pdf.ots__time-stamp.json</v>
      </c>
      <c r="E129" s="2" t="s">
        <v>1049</v>
      </c>
      <c r="F129" s="2" t="n">
        <v>1000000</v>
      </c>
      <c r="G129" s="2" t="s">
        <v>207</v>
      </c>
      <c r="H129" s="2" t="s">
        <v>208</v>
      </c>
      <c r="I129" s="3" t="s">
        <v>1046</v>
      </c>
      <c r="J129" s="2" t="s">
        <v>46</v>
      </c>
      <c r="K129" s="2" t="s">
        <v>46</v>
      </c>
      <c r="L129" s="2" t="s">
        <v>46</v>
      </c>
      <c r="M129" s="2" t="s">
        <v>46</v>
      </c>
      <c r="N129" s="2" t="s">
        <v>46</v>
      </c>
      <c r="O129" s="2" t="s">
        <v>46</v>
      </c>
      <c r="P129" s="2" t="s">
        <v>46</v>
      </c>
    </row>
    <row r="130" customFormat="false" ht="18.7" hidden="false" customHeight="true" outlineLevel="0" collapsed="false">
      <c r="A130" s="5" t="str">
        <f aca="false">HYPERLINK("https://mncourtfraud.com/file/27-CR-23-12165.pdf","27-CR-23-12165.pdf")</f>
        <v>27-CR-23-12165.pdf</v>
      </c>
      <c r="B130" s="5" t="str">
        <f aca="false">HYPERLINK("https://mncourtfraud.com/file/27-CR-23-12165.pdf.ots","27-CR-23-12165.pdf.ots")</f>
        <v>27-CR-23-12165.pdf.ots</v>
      </c>
      <c r="C130" s="3" t="s">
        <v>1053</v>
      </c>
      <c r="D130" s="5" t="str">
        <f aca="false">HYPERLINK("https://mncourtfraud.com/file/27-CR-23-12165.pdf.ots__time-stamp.json","27-CR-23-12165.pdf.ots__time-stamp.json")</f>
        <v>27-CR-23-12165.pdf.ots__time-stamp.json</v>
      </c>
      <c r="E130" s="2" t="s">
        <v>1056</v>
      </c>
      <c r="F130" s="2" t="n">
        <v>1000000</v>
      </c>
      <c r="G130" s="2" t="s">
        <v>89</v>
      </c>
      <c r="H130" s="2" t="s">
        <v>90</v>
      </c>
      <c r="I130" s="3" t="s">
        <v>1053</v>
      </c>
      <c r="J130" s="2" t="s">
        <v>46</v>
      </c>
      <c r="K130" s="2" t="s">
        <v>46</v>
      </c>
      <c r="L130" s="2" t="s">
        <v>46</v>
      </c>
      <c r="M130" s="2" t="s">
        <v>46</v>
      </c>
      <c r="N130" s="2" t="s">
        <v>46</v>
      </c>
      <c r="O130" s="2" t="s">
        <v>46</v>
      </c>
      <c r="P130" s="2" t="s">
        <v>46</v>
      </c>
    </row>
    <row r="131" customFormat="false" ht="18.7" hidden="false" customHeight="true" outlineLevel="0" collapsed="false">
      <c r="A131" s="5" t="str">
        <f aca="false">HYPERLINK("https://mncourtfraud.com/file/27-CR-23-12247.pdf","27-CR-23-12247.pdf")</f>
        <v>27-CR-23-12247.pdf</v>
      </c>
      <c r="B131" s="5" t="str">
        <f aca="false">HYPERLINK("https://mncourtfraud.com/file/27-CR-23-12247.pdf.ots","27-CR-23-12247.pdf.ots")</f>
        <v>27-CR-23-12247.pdf.ots</v>
      </c>
      <c r="C131" s="3" t="s">
        <v>1060</v>
      </c>
      <c r="D131" s="5" t="str">
        <f aca="false">HYPERLINK("https://mncourtfraud.com/file/27-CR-23-12247.pdf.ots__time-stamp.json","27-CR-23-12247.pdf.ots__time-stamp.json")</f>
        <v>27-CR-23-12247.pdf.ots__time-stamp.json</v>
      </c>
      <c r="E131" s="2" t="s">
        <v>1063</v>
      </c>
      <c r="F131" s="2" t="n">
        <v>1000000</v>
      </c>
      <c r="G131" s="2" t="s">
        <v>118</v>
      </c>
      <c r="H131" s="2" t="s">
        <v>119</v>
      </c>
      <c r="I131" s="3" t="s">
        <v>1060</v>
      </c>
      <c r="J131" s="2" t="s">
        <v>46</v>
      </c>
      <c r="K131" s="2" t="s">
        <v>46</v>
      </c>
      <c r="L131" s="2" t="s">
        <v>46</v>
      </c>
      <c r="M131" s="2" t="s">
        <v>46</v>
      </c>
      <c r="N131" s="2" t="s">
        <v>46</v>
      </c>
      <c r="O131" s="2" t="s">
        <v>46</v>
      </c>
      <c r="P131" s="2" t="s">
        <v>46</v>
      </c>
    </row>
    <row r="132" customFormat="false" ht="18.7" hidden="false" customHeight="true" outlineLevel="0" collapsed="false">
      <c r="A132" s="5" t="str">
        <f aca="false">HYPERLINK("https://mncourtfraud.com/file/27-CR-23-12639.pdf","27-CR-23-12639.pdf")</f>
        <v>27-CR-23-12639.pdf</v>
      </c>
      <c r="B132" s="5" t="str">
        <f aca="false">HYPERLINK("https://mncourtfraud.com/file/27-CR-23-12639.pdf.ots","27-CR-23-12639.pdf.ots")</f>
        <v>27-CR-23-12639.pdf.ots</v>
      </c>
      <c r="C132" s="3" t="s">
        <v>1067</v>
      </c>
      <c r="D132" s="5" t="str">
        <f aca="false">HYPERLINK("https://mncourtfraud.com/file/27-CR-23-12639.pdf.ots__time-stamp.json","27-CR-23-12639.pdf.ots__time-stamp.json")</f>
        <v>27-CR-23-12639.pdf.ots__time-stamp.json</v>
      </c>
      <c r="E132" s="2" t="s">
        <v>1070</v>
      </c>
      <c r="F132" s="2" t="n">
        <v>1000000</v>
      </c>
      <c r="G132" s="2" t="s">
        <v>77</v>
      </c>
      <c r="H132" s="2" t="s">
        <v>78</v>
      </c>
      <c r="I132" s="3" t="s">
        <v>1067</v>
      </c>
      <c r="J132" s="2" t="s">
        <v>46</v>
      </c>
      <c r="K132" s="2" t="s">
        <v>46</v>
      </c>
      <c r="L132" s="2" t="s">
        <v>46</v>
      </c>
      <c r="M132" s="2" t="s">
        <v>46</v>
      </c>
      <c r="N132" s="2" t="s">
        <v>46</v>
      </c>
      <c r="O132" s="2" t="s">
        <v>46</v>
      </c>
      <c r="P132" s="2" t="s">
        <v>46</v>
      </c>
    </row>
    <row r="133" customFormat="false" ht="18.7" hidden="false" customHeight="true" outlineLevel="0" collapsed="false">
      <c r="A133" s="5" t="str">
        <f aca="false">HYPERLINK("https://mncourtfraud.com/file/27-CR-23-13300.pdf","27-CR-23-13300.pdf")</f>
        <v>27-CR-23-13300.pdf</v>
      </c>
      <c r="B133" s="5" t="str">
        <f aca="false">HYPERLINK("https://mncourtfraud.com/file/27-CR-23-13300.pdf.ots","27-CR-23-13300.pdf.ots")</f>
        <v>27-CR-23-13300.pdf.ots</v>
      </c>
      <c r="C133" s="3" t="s">
        <v>1074</v>
      </c>
      <c r="D133" s="5" t="str">
        <f aca="false">HYPERLINK("https://mncourtfraud.com/file/27-CR-23-13300.pdf.ots__time-stamp.json","27-CR-23-13300.pdf.ots__time-stamp.json")</f>
        <v>27-CR-23-13300.pdf.ots__time-stamp.json</v>
      </c>
      <c r="E133" s="2" t="s">
        <v>1079</v>
      </c>
      <c r="F133" s="2" t="n">
        <v>1000000</v>
      </c>
      <c r="G133" s="2" t="s">
        <v>1080</v>
      </c>
      <c r="H133" s="2" t="s">
        <v>1081</v>
      </c>
      <c r="I133" s="3" t="s">
        <v>1074</v>
      </c>
      <c r="J133" s="2" t="s">
        <v>46</v>
      </c>
      <c r="K133" s="2" t="s">
        <v>46</v>
      </c>
      <c r="L133" s="2" t="s">
        <v>46</v>
      </c>
      <c r="M133" s="2" t="s">
        <v>46</v>
      </c>
      <c r="N133" s="2" t="s">
        <v>46</v>
      </c>
      <c r="O133" s="2" t="s">
        <v>46</v>
      </c>
      <c r="P133" s="2" t="s">
        <v>46</v>
      </c>
    </row>
    <row r="134" customFormat="false" ht="18.7" hidden="false" customHeight="true" outlineLevel="0" collapsed="false">
      <c r="A134" s="5" t="str">
        <f aca="false">HYPERLINK("https://mncourtfraud.com/file/27-CR-23-14627.pdf","27-CR-23-14627.pdf")</f>
        <v>27-CR-23-14627.pdf</v>
      </c>
      <c r="B134" s="5" t="str">
        <f aca="false">HYPERLINK("https://mncourtfraud.com/file/27-CR-23-14627.pdf.ots","27-CR-23-14627.pdf.ots")</f>
        <v>27-CR-23-14627.pdf.ots</v>
      </c>
      <c r="C134" s="3" t="s">
        <v>1085</v>
      </c>
      <c r="D134" s="5" t="str">
        <f aca="false">HYPERLINK("https://mncourtfraud.com/file/27-CR-23-14627.pdf.ots__time-stamp.json","27-CR-23-14627.pdf.ots__time-stamp.json")</f>
        <v>27-CR-23-14627.pdf.ots__time-stamp.json</v>
      </c>
      <c r="E134" s="2" t="s">
        <v>1088</v>
      </c>
      <c r="F134" s="2" t="n">
        <v>1000000</v>
      </c>
      <c r="G134" s="2" t="s">
        <v>207</v>
      </c>
      <c r="H134" s="2" t="s">
        <v>208</v>
      </c>
      <c r="I134" s="3" t="s">
        <v>1085</v>
      </c>
      <c r="J134" s="2" t="s">
        <v>46</v>
      </c>
      <c r="K134" s="2" t="s">
        <v>46</v>
      </c>
      <c r="L134" s="2" t="s">
        <v>46</v>
      </c>
      <c r="M134" s="2" t="s">
        <v>46</v>
      </c>
      <c r="N134" s="2" t="s">
        <v>46</v>
      </c>
      <c r="O134" s="2" t="s">
        <v>46</v>
      </c>
      <c r="P134" s="2" t="s">
        <v>46</v>
      </c>
    </row>
    <row r="135" customFormat="false" ht="18.7" hidden="false" customHeight="true" outlineLevel="0" collapsed="false">
      <c r="A135" s="5" t="str">
        <f aca="false">HYPERLINK("https://mncourtfraud.com/file/27-CR-23-14706.pdf","27-CR-23-14706.pdf")</f>
        <v>27-CR-23-14706.pdf</v>
      </c>
      <c r="B135" s="5" t="str">
        <f aca="false">HYPERLINK("https://mncourtfraud.com/file/27-CR-23-14706.pdf.ots","27-CR-23-14706.pdf.ots")</f>
        <v>27-CR-23-14706.pdf.ots</v>
      </c>
      <c r="C135" s="3" t="s">
        <v>1092</v>
      </c>
      <c r="D135" s="5" t="str">
        <f aca="false">HYPERLINK("https://mncourtfraud.com/file/27-CR-23-14706.pdf.ots__time-stamp.json","27-CR-23-14706.pdf.ots__time-stamp.json")</f>
        <v>27-CR-23-14706.pdf.ots__time-stamp.json</v>
      </c>
      <c r="E135" s="2" t="s">
        <v>1095</v>
      </c>
      <c r="F135" s="2" t="n">
        <v>1000000</v>
      </c>
      <c r="G135" s="2" t="s">
        <v>77</v>
      </c>
      <c r="H135" s="2" t="s">
        <v>78</v>
      </c>
      <c r="I135" s="3" t="s">
        <v>1092</v>
      </c>
      <c r="J135" s="2" t="s">
        <v>46</v>
      </c>
      <c r="K135" s="2" t="s">
        <v>46</v>
      </c>
      <c r="L135" s="2" t="s">
        <v>46</v>
      </c>
      <c r="M135" s="2" t="s">
        <v>46</v>
      </c>
      <c r="N135" s="2" t="s">
        <v>46</v>
      </c>
      <c r="O135" s="2" t="s">
        <v>46</v>
      </c>
      <c r="P135" s="2" t="s">
        <v>46</v>
      </c>
    </row>
    <row r="136" customFormat="false" ht="18.7" hidden="false" customHeight="true" outlineLevel="0" collapsed="false">
      <c r="A136" s="5" t="str">
        <f aca="false">HYPERLINK("https://mncourtfraud.com/file/27-CR-23-14740.pdf","27-CR-23-14740.pdf")</f>
        <v>27-CR-23-14740.pdf</v>
      </c>
      <c r="B136" s="5" t="str">
        <f aca="false">HYPERLINK("https://mncourtfraud.com/file/27-CR-23-14740.pdf.ots","27-CR-23-14740.pdf.ots")</f>
        <v>27-CR-23-14740.pdf.ots</v>
      </c>
      <c r="C136" s="3" t="s">
        <v>1099</v>
      </c>
      <c r="D136" s="5" t="str">
        <f aca="false">HYPERLINK("https://mncourtfraud.com/file/27-CR-23-14740.pdf.ots__time-stamp.json","27-CR-23-14740.pdf.ots__time-stamp.json")</f>
        <v>27-CR-23-14740.pdf.ots__time-stamp.json</v>
      </c>
      <c r="E136" s="2" t="s">
        <v>1102</v>
      </c>
      <c r="F136" s="2" t="n">
        <v>1000000</v>
      </c>
      <c r="G136" s="2" t="s">
        <v>231</v>
      </c>
      <c r="H136" s="2" t="s">
        <v>232</v>
      </c>
      <c r="I136" s="3" t="s">
        <v>1099</v>
      </c>
      <c r="J136" s="2" t="s">
        <v>46</v>
      </c>
      <c r="K136" s="2" t="s">
        <v>46</v>
      </c>
      <c r="L136" s="2" t="s">
        <v>46</v>
      </c>
      <c r="M136" s="2" t="s">
        <v>46</v>
      </c>
      <c r="N136" s="2" t="s">
        <v>46</v>
      </c>
      <c r="O136" s="2" t="s">
        <v>46</v>
      </c>
      <c r="P136" s="2" t="s">
        <v>46</v>
      </c>
    </row>
    <row r="137" customFormat="false" ht="18.7" hidden="false" customHeight="true" outlineLevel="0" collapsed="false">
      <c r="A137" s="5" t="str">
        <f aca="false">HYPERLINK("https://mncourtfraud.com/file/27-CR-23-16447.pdf","27-CR-23-16447.pdf")</f>
        <v>27-CR-23-16447.pdf</v>
      </c>
      <c r="B137" s="5" t="str">
        <f aca="false">HYPERLINK("https://mncourtfraud.com/file/27-CR-23-16447.pdf.ots","27-CR-23-16447.pdf.ots")</f>
        <v>27-CR-23-16447.pdf.ots</v>
      </c>
      <c r="C137" s="3" t="s">
        <v>1106</v>
      </c>
      <c r="D137" s="5" t="str">
        <f aca="false">HYPERLINK("https://mncourtfraud.com/file/27-CR-23-16447.pdf.ots__time-stamp.json","27-CR-23-16447.pdf.ots__time-stamp.json")</f>
        <v>27-CR-23-16447.pdf.ots__time-stamp.json</v>
      </c>
      <c r="E137" s="2" t="s">
        <v>1109</v>
      </c>
      <c r="F137" s="2" t="n">
        <v>1000000</v>
      </c>
      <c r="G137" s="2" t="s">
        <v>207</v>
      </c>
      <c r="H137" s="2" t="s">
        <v>208</v>
      </c>
      <c r="I137" s="3" t="s">
        <v>1106</v>
      </c>
      <c r="J137" s="2" t="s">
        <v>46</v>
      </c>
      <c r="K137" s="2" t="s">
        <v>46</v>
      </c>
      <c r="L137" s="2" t="s">
        <v>46</v>
      </c>
      <c r="M137" s="2" t="s">
        <v>46</v>
      </c>
      <c r="N137" s="2" t="s">
        <v>46</v>
      </c>
      <c r="O137" s="2" t="s">
        <v>46</v>
      </c>
      <c r="P137" s="2" t="s">
        <v>46</v>
      </c>
    </row>
    <row r="138" customFormat="false" ht="18.7" hidden="false" customHeight="true" outlineLevel="0" collapsed="false">
      <c r="A138" s="5" t="str">
        <f aca="false">HYPERLINK("https://mncourtfraud.com/file/27-CR-23-16875.pdf","27-CR-23-16875.pdf")</f>
        <v>27-CR-23-16875.pdf</v>
      </c>
      <c r="B138" s="5" t="str">
        <f aca="false">HYPERLINK("https://mncourtfraud.com/file/27-CR-23-16875.pdf.ots","27-CR-23-16875.pdf.ots")</f>
        <v>27-CR-23-16875.pdf.ots</v>
      </c>
      <c r="C138" s="3" t="s">
        <v>1113</v>
      </c>
      <c r="D138" s="5" t="str">
        <f aca="false">HYPERLINK("https://mncourtfraud.com/file/27-CR-23-16875.pdf.ots__time-stamp.json","27-CR-23-16875.pdf.ots__time-stamp.json")</f>
        <v>27-CR-23-16875.pdf.ots__time-stamp.json</v>
      </c>
      <c r="E138" s="2" t="s">
        <v>1116</v>
      </c>
      <c r="F138" s="2" t="n">
        <v>1000000</v>
      </c>
      <c r="G138" s="2" t="s">
        <v>192</v>
      </c>
      <c r="H138" s="2" t="s">
        <v>193</v>
      </c>
      <c r="I138" s="3" t="s">
        <v>1113</v>
      </c>
      <c r="J138" s="2" t="s">
        <v>46</v>
      </c>
      <c r="K138" s="2" t="s">
        <v>46</v>
      </c>
      <c r="L138" s="2" t="s">
        <v>46</v>
      </c>
      <c r="M138" s="2" t="s">
        <v>46</v>
      </c>
      <c r="N138" s="2" t="s">
        <v>46</v>
      </c>
      <c r="O138" s="2" t="s">
        <v>46</v>
      </c>
      <c r="P138" s="2" t="s">
        <v>46</v>
      </c>
    </row>
    <row r="139" customFormat="false" ht="18.7" hidden="false" customHeight="true" outlineLevel="0" collapsed="false">
      <c r="A139" s="5" t="str">
        <f aca="false">HYPERLINK("https://mncourtfraud.com/file/27-CR-23-16937.pdf","27-CR-23-16937.pdf")</f>
        <v>27-CR-23-16937.pdf</v>
      </c>
      <c r="B139" s="5" t="str">
        <f aca="false">HYPERLINK("https://mncourtfraud.com/file/27-CR-23-16937.pdf.ots","27-CR-23-16937.pdf.ots")</f>
        <v>27-CR-23-16937.pdf.ots</v>
      </c>
      <c r="C139" s="3" t="s">
        <v>1120</v>
      </c>
      <c r="D139" s="5" t="str">
        <f aca="false">HYPERLINK("https://mncourtfraud.com/file/27-CR-23-16937.pdf.ots__time-stamp.json","27-CR-23-16937.pdf.ots__time-stamp.json")</f>
        <v>27-CR-23-16937.pdf.ots__time-stamp.json</v>
      </c>
      <c r="E139" s="2" t="s">
        <v>1123</v>
      </c>
      <c r="F139" s="2" t="n">
        <v>1000000</v>
      </c>
      <c r="G139" s="2" t="s">
        <v>74</v>
      </c>
      <c r="H139" s="2" t="s">
        <v>75</v>
      </c>
      <c r="I139" s="3" t="s">
        <v>1120</v>
      </c>
      <c r="J139" s="2" t="s">
        <v>46</v>
      </c>
      <c r="K139" s="2" t="s">
        <v>46</v>
      </c>
      <c r="L139" s="2" t="s">
        <v>46</v>
      </c>
      <c r="M139" s="2" t="s">
        <v>46</v>
      </c>
      <c r="N139" s="2" t="s">
        <v>46</v>
      </c>
      <c r="O139" s="2" t="s">
        <v>46</v>
      </c>
      <c r="P139" s="2" t="s">
        <v>46</v>
      </c>
    </row>
    <row r="140" customFormat="false" ht="18.7" hidden="false" customHeight="true" outlineLevel="0" collapsed="false">
      <c r="A140" s="5" t="str">
        <f aca="false">HYPERLINK("https://mncourtfraud.com/file/27-CR-23-17229.pdf","27-CR-23-17229.pdf")</f>
        <v>27-CR-23-17229.pdf</v>
      </c>
      <c r="B140" s="5" t="str">
        <f aca="false">HYPERLINK("https://mncourtfraud.com/file/27-CR-23-17229.pdf.ots","27-CR-23-17229.pdf.ots")</f>
        <v>27-CR-23-17229.pdf.ots</v>
      </c>
      <c r="C140" s="3" t="s">
        <v>1127</v>
      </c>
      <c r="D140" s="5" t="str">
        <f aca="false">HYPERLINK("https://mncourtfraud.com/file/27-CR-23-17229.pdf.ots__time-stamp.json","27-CR-23-17229.pdf.ots__time-stamp.json")</f>
        <v>27-CR-23-17229.pdf.ots__time-stamp.json</v>
      </c>
      <c r="E140" s="2" t="s">
        <v>1130</v>
      </c>
      <c r="F140" s="2" t="n">
        <v>1000000</v>
      </c>
      <c r="G140" s="2" t="s">
        <v>92</v>
      </c>
      <c r="H140" s="2" t="s">
        <v>93</v>
      </c>
      <c r="I140" s="3" t="s">
        <v>1127</v>
      </c>
      <c r="J140" s="2" t="s">
        <v>46</v>
      </c>
      <c r="K140" s="2" t="s">
        <v>46</v>
      </c>
      <c r="L140" s="2" t="s">
        <v>46</v>
      </c>
      <c r="M140" s="2" t="s">
        <v>46</v>
      </c>
      <c r="N140" s="2" t="s">
        <v>46</v>
      </c>
      <c r="O140" s="2" t="s">
        <v>46</v>
      </c>
      <c r="P140" s="2" t="s">
        <v>46</v>
      </c>
    </row>
    <row r="141" customFormat="false" ht="18.7" hidden="false" customHeight="true" outlineLevel="0" collapsed="false">
      <c r="A141" s="5" t="str">
        <f aca="false">HYPERLINK("https://mncourtfraud.com/file/27-CR-23-17316.pdf","27-CR-23-17316.pdf")</f>
        <v>27-CR-23-17316.pdf</v>
      </c>
      <c r="B141" s="5" t="str">
        <f aca="false">HYPERLINK("https://mncourtfraud.com/file/27-CR-23-17316.pdf.ots","27-CR-23-17316.pdf.ots")</f>
        <v>27-CR-23-17316.pdf.ots</v>
      </c>
      <c r="C141" s="3" t="s">
        <v>1134</v>
      </c>
      <c r="D141" s="5" t="str">
        <f aca="false">HYPERLINK("https://mncourtfraud.com/file/27-CR-23-17316.pdf.ots__time-stamp.json","27-CR-23-17316.pdf.ots__time-stamp.json")</f>
        <v>27-CR-23-17316.pdf.ots__time-stamp.json</v>
      </c>
      <c r="E141" s="2" t="s">
        <v>1137</v>
      </c>
      <c r="F141" s="2" t="n">
        <v>1000000</v>
      </c>
      <c r="G141" s="2" t="s">
        <v>346</v>
      </c>
      <c r="H141" s="2" t="s">
        <v>347</v>
      </c>
      <c r="I141" s="3" t="s">
        <v>1134</v>
      </c>
      <c r="J141" s="2" t="s">
        <v>46</v>
      </c>
      <c r="K141" s="2" t="s">
        <v>46</v>
      </c>
      <c r="L141" s="2" t="s">
        <v>46</v>
      </c>
      <c r="M141" s="2" t="s">
        <v>46</v>
      </c>
      <c r="N141" s="2" t="s">
        <v>46</v>
      </c>
      <c r="O141" s="2" t="s">
        <v>46</v>
      </c>
      <c r="P141" s="2" t="s">
        <v>46</v>
      </c>
    </row>
    <row r="142" customFormat="false" ht="18.7" hidden="false" customHeight="true" outlineLevel="0" collapsed="false">
      <c r="A142" s="5" t="str">
        <f aca="false">HYPERLINK("https://mncourtfraud.com/file/27-CR-23-17913.pdf","27-CR-23-17913.pdf")</f>
        <v>27-CR-23-17913.pdf</v>
      </c>
      <c r="B142" s="5" t="str">
        <f aca="false">HYPERLINK("https://mncourtfraud.com/file/27-CR-23-17913.pdf.ots","27-CR-23-17913.pdf.ots")</f>
        <v>27-CR-23-17913.pdf.ots</v>
      </c>
      <c r="C142" s="3" t="s">
        <v>1141</v>
      </c>
      <c r="D142" s="5" t="str">
        <f aca="false">HYPERLINK("https://mncourtfraud.com/file/27-CR-23-17913.pdf.ots__time-stamp.json","27-CR-23-17913.pdf.ots__time-stamp.json")</f>
        <v>27-CR-23-17913.pdf.ots__time-stamp.json</v>
      </c>
      <c r="E142" s="2" t="s">
        <v>1144</v>
      </c>
      <c r="F142" s="2" t="n">
        <v>1000000</v>
      </c>
      <c r="G142" s="2" t="s">
        <v>192</v>
      </c>
      <c r="H142" s="2" t="s">
        <v>193</v>
      </c>
      <c r="I142" s="3" t="s">
        <v>1141</v>
      </c>
      <c r="J142" s="2" t="s">
        <v>46</v>
      </c>
      <c r="K142" s="2" t="s">
        <v>46</v>
      </c>
      <c r="L142" s="2" t="s">
        <v>46</v>
      </c>
      <c r="M142" s="2" t="s">
        <v>46</v>
      </c>
      <c r="N142" s="2" t="s">
        <v>46</v>
      </c>
      <c r="O142" s="2" t="s">
        <v>46</v>
      </c>
      <c r="P142" s="2" t="s">
        <v>46</v>
      </c>
    </row>
    <row r="143" customFormat="false" ht="18.7" hidden="false" customHeight="true" outlineLevel="0" collapsed="false">
      <c r="A143" s="5" t="str">
        <f aca="false">HYPERLINK("https://mncourtfraud.com/file/27-CR-23-17957.pdf","27-CR-23-17957.pdf")</f>
        <v>27-CR-23-17957.pdf</v>
      </c>
      <c r="B143" s="5" t="str">
        <f aca="false">HYPERLINK("https://mncourtfraud.com/file/27-CR-23-17957.pdf.ots","27-CR-23-17957.pdf.ots")</f>
        <v>27-CR-23-17957.pdf.ots</v>
      </c>
      <c r="C143" s="3" t="s">
        <v>1148</v>
      </c>
      <c r="D143" s="5" t="str">
        <f aca="false">HYPERLINK("https://mncourtfraud.com/file/27-CR-23-17957.pdf.ots__time-stamp.json","27-CR-23-17957.pdf.ots__time-stamp.json")</f>
        <v>27-CR-23-17957.pdf.ots__time-stamp.json</v>
      </c>
      <c r="E143" s="2" t="s">
        <v>1151</v>
      </c>
      <c r="F143" s="2" t="n">
        <v>1000000</v>
      </c>
      <c r="G143" s="2" t="s">
        <v>118</v>
      </c>
      <c r="H143" s="2" t="s">
        <v>119</v>
      </c>
      <c r="I143" s="3" t="s">
        <v>1148</v>
      </c>
      <c r="J143" s="2" t="s">
        <v>46</v>
      </c>
      <c r="K143" s="2" t="s">
        <v>46</v>
      </c>
      <c r="L143" s="2" t="s">
        <v>46</v>
      </c>
      <c r="M143" s="2" t="s">
        <v>46</v>
      </c>
      <c r="N143" s="2" t="s">
        <v>46</v>
      </c>
      <c r="O143" s="2" t="s">
        <v>46</v>
      </c>
      <c r="P143" s="2" t="s">
        <v>46</v>
      </c>
    </row>
    <row r="144" customFormat="false" ht="18.7" hidden="false" customHeight="true" outlineLevel="0" collapsed="false">
      <c r="A144" s="5" t="str">
        <f aca="false">HYPERLINK("https://mncourtfraud.com/file/27-CR-23-19296.pdf","27-CR-23-19296.pdf")</f>
        <v>27-CR-23-19296.pdf</v>
      </c>
      <c r="B144" s="5" t="str">
        <f aca="false">HYPERLINK("https://mncourtfraud.com/file/27-CR-23-19296.pdf.ots","27-CR-23-19296.pdf.ots")</f>
        <v>27-CR-23-19296.pdf.ots</v>
      </c>
      <c r="C144" s="3" t="s">
        <v>1155</v>
      </c>
      <c r="D144" s="5" t="str">
        <f aca="false">HYPERLINK("https://mncourtfraud.com/file/27-CR-23-19296.pdf.ots__time-stamp.json","27-CR-23-19296.pdf.ots__time-stamp.json")</f>
        <v>27-CR-23-19296.pdf.ots__time-stamp.json</v>
      </c>
      <c r="E144" s="2" t="s">
        <v>1158</v>
      </c>
      <c r="F144" s="2" t="n">
        <v>1000000</v>
      </c>
      <c r="G144" s="2" t="s">
        <v>115</v>
      </c>
      <c r="H144" s="2" t="s">
        <v>116</v>
      </c>
      <c r="I144" s="3" t="s">
        <v>1155</v>
      </c>
      <c r="J144" s="2" t="s">
        <v>46</v>
      </c>
      <c r="K144" s="2" t="s">
        <v>46</v>
      </c>
      <c r="L144" s="2" t="s">
        <v>46</v>
      </c>
      <c r="M144" s="2" t="s">
        <v>46</v>
      </c>
      <c r="N144" s="2" t="s">
        <v>46</v>
      </c>
      <c r="O144" s="2" t="s">
        <v>46</v>
      </c>
      <c r="P144" s="2" t="s">
        <v>46</v>
      </c>
    </row>
    <row r="145" customFormat="false" ht="18.7" hidden="false" customHeight="true" outlineLevel="0" collapsed="false">
      <c r="A145" s="5" t="str">
        <f aca="false">HYPERLINK("https://mncourtfraud.com/file/27-CR-23-20986.pdf","27-CR-23-20986.pdf")</f>
        <v>27-CR-23-20986.pdf</v>
      </c>
      <c r="B145" s="5" t="str">
        <f aca="false">HYPERLINK("https://mncourtfraud.com/file/27-CR-23-20986.pdf.ots","27-CR-23-20986.pdf.ots")</f>
        <v>27-CR-23-20986.pdf.ots</v>
      </c>
      <c r="C145" s="3" t="s">
        <v>1162</v>
      </c>
      <c r="D145" s="5" t="str">
        <f aca="false">HYPERLINK("https://mncourtfraud.com/file/27-CR-23-20986.pdf.ots__time-stamp.json","27-CR-23-20986.pdf.ots__time-stamp.json")</f>
        <v>27-CR-23-20986.pdf.ots__time-stamp.json</v>
      </c>
      <c r="E145" s="2" t="s">
        <v>1165</v>
      </c>
      <c r="F145" s="2" t="n">
        <v>1000000</v>
      </c>
      <c r="G145" s="2" t="s">
        <v>107</v>
      </c>
      <c r="H145" s="2" t="s">
        <v>108</v>
      </c>
      <c r="I145" s="3" t="s">
        <v>1162</v>
      </c>
      <c r="J145" s="2" t="s">
        <v>46</v>
      </c>
      <c r="K145" s="2" t="s">
        <v>46</v>
      </c>
      <c r="L145" s="2" t="s">
        <v>46</v>
      </c>
      <c r="M145" s="2" t="s">
        <v>46</v>
      </c>
      <c r="N145" s="2" t="s">
        <v>46</v>
      </c>
      <c r="O145" s="2" t="s">
        <v>46</v>
      </c>
      <c r="P145" s="2" t="s">
        <v>46</v>
      </c>
    </row>
    <row r="146" customFormat="false" ht="18.7" hidden="false" customHeight="true" outlineLevel="0" collapsed="false">
      <c r="A146" s="5" t="str">
        <f aca="false">HYPERLINK("https://mncourtfraud.com/file/27-CR-23-21329.pdf","27-CR-23-21329.pdf")</f>
        <v>27-CR-23-21329.pdf</v>
      </c>
      <c r="B146" s="5" t="str">
        <f aca="false">HYPERLINK("https://mncourtfraud.com/file/27-CR-23-21329.pdf.ots","27-CR-23-21329.pdf.ots")</f>
        <v>27-CR-23-21329.pdf.ots</v>
      </c>
      <c r="C146" s="3" t="s">
        <v>1169</v>
      </c>
      <c r="D146" s="5" t="str">
        <f aca="false">HYPERLINK("https://mncourtfraud.com/file/27-CR-23-21329.pdf.ots__time-stamp.json","27-CR-23-21329.pdf.ots__time-stamp.json")</f>
        <v>27-CR-23-21329.pdf.ots__time-stamp.json</v>
      </c>
      <c r="E146" s="2" t="s">
        <v>1172</v>
      </c>
      <c r="F146" s="2" t="n">
        <v>1000000</v>
      </c>
      <c r="G146" s="2" t="s">
        <v>92</v>
      </c>
      <c r="H146" s="2" t="s">
        <v>93</v>
      </c>
      <c r="I146" s="3" t="s">
        <v>1169</v>
      </c>
      <c r="J146" s="2" t="s">
        <v>46</v>
      </c>
      <c r="K146" s="2" t="s">
        <v>46</v>
      </c>
      <c r="L146" s="2" t="s">
        <v>46</v>
      </c>
      <c r="M146" s="2" t="s">
        <v>46</v>
      </c>
      <c r="N146" s="2" t="s">
        <v>46</v>
      </c>
      <c r="O146" s="2" t="s">
        <v>46</v>
      </c>
      <c r="P146" s="2" t="s">
        <v>46</v>
      </c>
    </row>
    <row r="147" customFormat="false" ht="18.7" hidden="false" customHeight="true" outlineLevel="0" collapsed="false">
      <c r="A147" s="5" t="str">
        <f aca="false">HYPERLINK("https://mncourtfraud.com/file/27-CR-23-21530.pdf","27-CR-23-21530.pdf")</f>
        <v>27-CR-23-21530.pdf</v>
      </c>
      <c r="B147" s="5" t="str">
        <f aca="false">HYPERLINK("https://mncourtfraud.com/file/27-CR-23-21530.pdf.ots","27-CR-23-21530.pdf.ots")</f>
        <v>27-CR-23-21530.pdf.ots</v>
      </c>
      <c r="C147" s="3" t="s">
        <v>1176</v>
      </c>
      <c r="D147" s="5" t="str">
        <f aca="false">HYPERLINK("https://mncourtfraud.com/file/27-CR-23-21530.pdf.ots__time-stamp.json","27-CR-23-21530.pdf.ots__time-stamp.json")</f>
        <v>27-CR-23-21530.pdf.ots__time-stamp.json</v>
      </c>
      <c r="E147" s="2" t="s">
        <v>1179</v>
      </c>
      <c r="F147" s="2" t="n">
        <v>1000000</v>
      </c>
      <c r="G147" s="2" t="s">
        <v>400</v>
      </c>
      <c r="H147" s="2" t="s">
        <v>401</v>
      </c>
      <c r="I147" s="3" t="s">
        <v>1176</v>
      </c>
      <c r="J147" s="2" t="s">
        <v>46</v>
      </c>
      <c r="K147" s="2" t="s">
        <v>46</v>
      </c>
      <c r="L147" s="2" t="s">
        <v>46</v>
      </c>
      <c r="M147" s="2" t="s">
        <v>46</v>
      </c>
      <c r="N147" s="2" t="s">
        <v>46</v>
      </c>
      <c r="O147" s="2" t="s">
        <v>46</v>
      </c>
      <c r="P147" s="2" t="s">
        <v>46</v>
      </c>
    </row>
    <row r="148" customFormat="false" ht="18.7" hidden="false" customHeight="true" outlineLevel="0" collapsed="false">
      <c r="A148" s="5" t="str">
        <f aca="false">HYPERLINK("https://mncourtfraud.com/file/27-CR-23-21752.pdf","27-CR-23-21752.pdf")</f>
        <v>27-CR-23-21752.pdf</v>
      </c>
      <c r="B148" s="5" t="str">
        <f aca="false">HYPERLINK("https://mncourtfraud.com/file/27-CR-23-21752.pdf.ots","27-CR-23-21752.pdf.ots")</f>
        <v>27-CR-23-21752.pdf.ots</v>
      </c>
      <c r="C148" s="3" t="s">
        <v>1183</v>
      </c>
      <c r="D148" s="5" t="str">
        <f aca="false">HYPERLINK("https://mncourtfraud.com/file/27-CR-23-21752.pdf.ots__time-stamp.json","27-CR-23-21752.pdf.ots__time-stamp.json")</f>
        <v>27-CR-23-21752.pdf.ots__time-stamp.json</v>
      </c>
      <c r="E148" s="2" t="s">
        <v>1186</v>
      </c>
      <c r="F148" s="2" t="n">
        <v>1000000</v>
      </c>
      <c r="G148" s="2" t="s">
        <v>231</v>
      </c>
      <c r="H148" s="2" t="s">
        <v>232</v>
      </c>
      <c r="I148" s="3" t="s">
        <v>1183</v>
      </c>
      <c r="J148" s="2" t="s">
        <v>46</v>
      </c>
      <c r="K148" s="2" t="s">
        <v>46</v>
      </c>
      <c r="L148" s="2" t="s">
        <v>46</v>
      </c>
      <c r="M148" s="2" t="s">
        <v>46</v>
      </c>
      <c r="N148" s="2" t="s">
        <v>46</v>
      </c>
      <c r="O148" s="2" t="s">
        <v>46</v>
      </c>
      <c r="P148" s="2" t="s">
        <v>46</v>
      </c>
    </row>
    <row r="149" customFormat="false" ht="18.7" hidden="false" customHeight="true" outlineLevel="0" collapsed="false">
      <c r="A149" s="5" t="str">
        <f aca="false">HYPERLINK("https://mncourtfraud.com/file/27-CR-23-22339.pdf","27-CR-23-22339.pdf")</f>
        <v>27-CR-23-22339.pdf</v>
      </c>
      <c r="B149" s="5" t="str">
        <f aca="false">HYPERLINK("https://mncourtfraud.com/file/27-CR-23-22339.pdf.ots","27-CR-23-22339.pdf.ots")</f>
        <v>27-CR-23-22339.pdf.ots</v>
      </c>
      <c r="C149" s="3" t="s">
        <v>1190</v>
      </c>
      <c r="D149" s="5" t="str">
        <f aca="false">HYPERLINK("https://mncourtfraud.com/file/27-CR-23-22339.pdf.ots__time-stamp.json","27-CR-23-22339.pdf.ots__time-stamp.json")</f>
        <v>27-CR-23-22339.pdf.ots__time-stamp.json</v>
      </c>
      <c r="E149" s="2" t="s">
        <v>1193</v>
      </c>
      <c r="F149" s="2" t="n">
        <v>1000000</v>
      </c>
      <c r="G149" s="2" t="s">
        <v>517</v>
      </c>
      <c r="H149" s="2" t="s">
        <v>518</v>
      </c>
      <c r="I149" s="3" t="s">
        <v>1190</v>
      </c>
      <c r="J149" s="2" t="s">
        <v>46</v>
      </c>
      <c r="K149" s="2" t="s">
        <v>46</v>
      </c>
      <c r="L149" s="2" t="s">
        <v>46</v>
      </c>
      <c r="M149" s="2" t="s">
        <v>46</v>
      </c>
      <c r="N149" s="2" t="s">
        <v>46</v>
      </c>
      <c r="O149" s="2" t="s">
        <v>46</v>
      </c>
      <c r="P149" s="2" t="s">
        <v>46</v>
      </c>
    </row>
    <row r="150" customFormat="false" ht="18.7" hidden="false" customHeight="true" outlineLevel="0" collapsed="false">
      <c r="A150" s="5" t="str">
        <f aca="false">HYPERLINK("https://mncourtfraud.com/file/27-CR-23-24785.pdf","27-CR-23-24785.pdf")</f>
        <v>27-CR-23-24785.pdf</v>
      </c>
      <c r="B150" s="5" t="str">
        <f aca="false">HYPERLINK("https://mncourtfraud.com/file/27-CR-23-24785.pdf.ots","27-CR-23-24785.pdf.ots")</f>
        <v>27-CR-23-24785.pdf.ots</v>
      </c>
      <c r="C150" s="3" t="s">
        <v>1197</v>
      </c>
      <c r="D150" s="5" t="str">
        <f aca="false">HYPERLINK("https://mncourtfraud.com/file/27-CR-23-24785.pdf.ots__time-stamp.json","27-CR-23-24785.pdf.ots__time-stamp.json")</f>
        <v>27-CR-23-24785.pdf.ots__time-stamp.json</v>
      </c>
      <c r="E150" s="2" t="s">
        <v>1200</v>
      </c>
      <c r="F150" s="2" t="n">
        <v>1000000</v>
      </c>
      <c r="G150" s="2" t="s">
        <v>282</v>
      </c>
      <c r="H150" s="2" t="s">
        <v>283</v>
      </c>
      <c r="I150" s="3" t="s">
        <v>1197</v>
      </c>
      <c r="J150" s="2" t="s">
        <v>46</v>
      </c>
      <c r="K150" s="2" t="s">
        <v>46</v>
      </c>
      <c r="L150" s="2" t="s">
        <v>46</v>
      </c>
      <c r="M150" s="2" t="s">
        <v>46</v>
      </c>
      <c r="N150" s="2" t="s">
        <v>46</v>
      </c>
      <c r="O150" s="2" t="s">
        <v>46</v>
      </c>
      <c r="P150" s="2" t="s">
        <v>46</v>
      </c>
    </row>
    <row r="151" customFormat="false" ht="18.7" hidden="false" customHeight="true" outlineLevel="0" collapsed="false">
      <c r="A151" s="5" t="str">
        <f aca="false">HYPERLINK("https://mncourtfraud.com/file/27-CR-23-25535.pdf","27-CR-23-25535.pdf")</f>
        <v>27-CR-23-25535.pdf</v>
      </c>
      <c r="B151" s="5" t="str">
        <f aca="false">HYPERLINK("https://mncourtfraud.com/file/27-CR-23-25535.pdf.ots","27-CR-23-25535.pdf.ots")</f>
        <v>27-CR-23-25535.pdf.ots</v>
      </c>
      <c r="C151" s="3" t="s">
        <v>1204</v>
      </c>
      <c r="D151" s="5" t="str">
        <f aca="false">HYPERLINK("https://mncourtfraud.com/file/27-CR-23-25535.pdf.ots__time-stamp.json","27-CR-23-25535.pdf.ots__time-stamp.json")</f>
        <v>27-CR-23-25535.pdf.ots__time-stamp.json</v>
      </c>
      <c r="E151" s="2" t="s">
        <v>1207</v>
      </c>
      <c r="F151" s="2" t="n">
        <v>1000000</v>
      </c>
      <c r="G151" s="2" t="s">
        <v>285</v>
      </c>
      <c r="H151" s="2" t="s">
        <v>286</v>
      </c>
      <c r="I151" s="3" t="s">
        <v>1204</v>
      </c>
      <c r="J151" s="2" t="s">
        <v>46</v>
      </c>
      <c r="K151" s="2" t="s">
        <v>46</v>
      </c>
      <c r="L151" s="2" t="s">
        <v>46</v>
      </c>
      <c r="M151" s="2" t="s">
        <v>46</v>
      </c>
      <c r="N151" s="2" t="s">
        <v>46</v>
      </c>
      <c r="O151" s="2" t="s">
        <v>46</v>
      </c>
      <c r="P151" s="2" t="s">
        <v>46</v>
      </c>
    </row>
    <row r="152" customFormat="false" ht="18.7" hidden="false" customHeight="true" outlineLevel="0" collapsed="false">
      <c r="A152" s="5" t="str">
        <f aca="false">HYPERLINK("https://mncourtfraud.com/file/27-CR-23-2564.pdf","27-CR-23-2564.pdf")</f>
        <v>27-CR-23-2564.pdf</v>
      </c>
      <c r="B152" s="5" t="str">
        <f aca="false">HYPERLINK("https://mncourtfraud.com/file/27-CR-23-2564.pdf.ots","27-CR-23-2564.pdf.ots")</f>
        <v>27-CR-23-2564.pdf.ots</v>
      </c>
      <c r="C152" s="3" t="s">
        <v>1211</v>
      </c>
      <c r="D152" s="5" t="str">
        <f aca="false">HYPERLINK("https://mncourtfraud.com/file/27-CR-23-2564.pdf.ots__time-stamp.json","27-CR-23-2564.pdf.ots__time-stamp.json")</f>
        <v>27-CR-23-2564.pdf.ots__time-stamp.json</v>
      </c>
      <c r="E152" s="2" t="s">
        <v>1214</v>
      </c>
      <c r="F152" s="2" t="n">
        <v>1000000</v>
      </c>
      <c r="G152" s="2" t="s">
        <v>77</v>
      </c>
      <c r="H152" s="2" t="s">
        <v>78</v>
      </c>
      <c r="I152" s="3" t="s">
        <v>1211</v>
      </c>
      <c r="J152" s="2" t="s">
        <v>46</v>
      </c>
      <c r="K152" s="2" t="s">
        <v>46</v>
      </c>
      <c r="L152" s="2" t="s">
        <v>46</v>
      </c>
      <c r="M152" s="2" t="s">
        <v>46</v>
      </c>
      <c r="N152" s="2" t="s">
        <v>46</v>
      </c>
      <c r="O152" s="2" t="s">
        <v>46</v>
      </c>
      <c r="P152" s="2" t="s">
        <v>46</v>
      </c>
    </row>
    <row r="153" customFormat="false" ht="18.7" hidden="false" customHeight="true" outlineLevel="0" collapsed="false">
      <c r="A153" s="5" t="str">
        <f aca="false">HYPERLINK("https://mncourtfraud.com/file/27-CR-23-27551.pdf","27-CR-23-27551.pdf")</f>
        <v>27-CR-23-27551.pdf</v>
      </c>
      <c r="B153" s="5" t="str">
        <f aca="false">HYPERLINK("https://mncourtfraud.com/file/27-CR-23-27551.pdf.ots","27-CR-23-27551.pdf.ots")</f>
        <v>27-CR-23-27551.pdf.ots</v>
      </c>
      <c r="C153" s="3" t="s">
        <v>1218</v>
      </c>
      <c r="D153" s="5" t="str">
        <f aca="false">HYPERLINK("https://mncourtfraud.com/file/27-CR-23-27551.pdf.ots__time-stamp.json","27-CR-23-27551.pdf.ots__time-stamp.json")</f>
        <v>27-CR-23-27551.pdf.ots__time-stamp.json</v>
      </c>
      <c r="E153" s="2" t="s">
        <v>1221</v>
      </c>
      <c r="F153" s="2" t="n">
        <v>1000000</v>
      </c>
      <c r="G153" s="2" t="s">
        <v>62</v>
      </c>
      <c r="H153" s="2" t="s">
        <v>63</v>
      </c>
      <c r="I153" s="3" t="s">
        <v>1218</v>
      </c>
      <c r="J153" s="2" t="s">
        <v>46</v>
      </c>
      <c r="K153" s="2" t="s">
        <v>46</v>
      </c>
      <c r="L153" s="2" t="s">
        <v>46</v>
      </c>
      <c r="M153" s="2" t="s">
        <v>46</v>
      </c>
      <c r="N153" s="2" t="s">
        <v>46</v>
      </c>
      <c r="O153" s="2" t="s">
        <v>46</v>
      </c>
      <c r="P153" s="2" t="s">
        <v>46</v>
      </c>
    </row>
    <row r="154" customFormat="false" ht="18.7" hidden="false" customHeight="true" outlineLevel="0" collapsed="false">
      <c r="A154" s="5" t="str">
        <f aca="false">HYPERLINK("https://mncourtfraud.com/file/27-CR-23-315.pdf","27-CR-23-315.pdf")</f>
        <v>27-CR-23-315.pdf</v>
      </c>
      <c r="B154" s="5" t="str">
        <f aca="false">HYPERLINK("https://mncourtfraud.com/file/27-CR-23-315.pdf.ots","27-CR-23-315.pdf.ots")</f>
        <v>27-CR-23-315.pdf.ots</v>
      </c>
      <c r="C154" s="3" t="s">
        <v>1225</v>
      </c>
      <c r="D154" s="5" t="str">
        <f aca="false">HYPERLINK("https://mncourtfraud.com/file/27-CR-23-315.pdf.ots__time-stamp.json","27-CR-23-315.pdf.ots__time-stamp.json")</f>
        <v>27-CR-23-315.pdf.ots__time-stamp.json</v>
      </c>
      <c r="E154" s="2" t="s">
        <v>1228</v>
      </c>
      <c r="F154" s="2" t="n">
        <v>1000000</v>
      </c>
      <c r="G154" s="2" t="s">
        <v>104</v>
      </c>
      <c r="H154" s="2" t="s">
        <v>105</v>
      </c>
      <c r="I154" s="3" t="s">
        <v>1225</v>
      </c>
      <c r="J154" s="2" t="s">
        <v>46</v>
      </c>
      <c r="K154" s="2" t="s">
        <v>46</v>
      </c>
      <c r="L154" s="2" t="s">
        <v>46</v>
      </c>
      <c r="M154" s="2" t="s">
        <v>46</v>
      </c>
      <c r="N154" s="2" t="s">
        <v>46</v>
      </c>
      <c r="O154" s="2" t="s">
        <v>46</v>
      </c>
      <c r="P154" s="2" t="s">
        <v>46</v>
      </c>
    </row>
    <row r="155" customFormat="false" ht="18.7" hidden="false" customHeight="true" outlineLevel="0" collapsed="false">
      <c r="A155" s="5" t="str">
        <f aca="false">HYPERLINK("https://mncourtfraud.com/file/27-CR-23-3612.pdf","27-CR-23-3612.pdf")</f>
        <v>27-CR-23-3612.pdf</v>
      </c>
      <c r="B155" s="5" t="str">
        <f aca="false">HYPERLINK("https://mncourtfraud.com/file/27-CR-23-3612.pdf.ots","27-CR-23-3612.pdf.ots")</f>
        <v>27-CR-23-3612.pdf.ots</v>
      </c>
      <c r="C155" s="3" t="s">
        <v>1232</v>
      </c>
      <c r="D155" s="5" t="str">
        <f aca="false">HYPERLINK("https://mncourtfraud.com/file/27-CR-23-3612.pdf.ots__time-stamp.json","27-CR-23-3612.pdf.ots__time-stamp.json")</f>
        <v>27-CR-23-3612.pdf.ots__time-stamp.json</v>
      </c>
      <c r="E155" s="2" t="s">
        <v>1235</v>
      </c>
      <c r="F155" s="2" t="n">
        <v>1000000</v>
      </c>
      <c r="G155" s="2" t="s">
        <v>115</v>
      </c>
      <c r="H155" s="2" t="s">
        <v>116</v>
      </c>
      <c r="I155" s="3" t="s">
        <v>1232</v>
      </c>
      <c r="J155" s="2" t="s">
        <v>46</v>
      </c>
      <c r="K155" s="2" t="s">
        <v>46</v>
      </c>
      <c r="L155" s="2" t="s">
        <v>46</v>
      </c>
      <c r="M155" s="2" t="s">
        <v>46</v>
      </c>
      <c r="N155" s="2" t="s">
        <v>46</v>
      </c>
      <c r="O155" s="2" t="s">
        <v>46</v>
      </c>
      <c r="P155" s="2" t="s">
        <v>46</v>
      </c>
    </row>
    <row r="156" customFormat="false" ht="18.7" hidden="false" customHeight="true" outlineLevel="0" collapsed="false">
      <c r="A156" s="5" t="str">
        <f aca="false">HYPERLINK("https://mncourtfraud.com/file/27-CR-23-3748.pdf","27-CR-23-3748.pdf")</f>
        <v>27-CR-23-3748.pdf</v>
      </c>
      <c r="B156" s="5" t="str">
        <f aca="false">HYPERLINK("https://mncourtfraud.com/file/27-CR-23-3748.pdf.ots","27-CR-23-3748.pdf.ots")</f>
        <v>27-CR-23-3748.pdf.ots</v>
      </c>
      <c r="C156" s="3" t="s">
        <v>1239</v>
      </c>
      <c r="D156" s="5" t="str">
        <f aca="false">HYPERLINK("https://mncourtfraud.com/file/27-CR-23-3748.pdf.ots__time-stamp.json","27-CR-23-3748.pdf.ots__time-stamp.json")</f>
        <v>27-CR-23-3748.pdf.ots__time-stamp.json</v>
      </c>
      <c r="E156" s="2" t="s">
        <v>1242</v>
      </c>
      <c r="F156" s="2" t="n">
        <v>1000000</v>
      </c>
      <c r="G156" s="2" t="s">
        <v>391</v>
      </c>
      <c r="H156" s="2" t="s">
        <v>392</v>
      </c>
      <c r="I156" s="3" t="s">
        <v>1239</v>
      </c>
      <c r="J156" s="2" t="s">
        <v>46</v>
      </c>
      <c r="K156" s="2" t="s">
        <v>46</v>
      </c>
      <c r="L156" s="2" t="s">
        <v>46</v>
      </c>
      <c r="M156" s="2" t="s">
        <v>46</v>
      </c>
      <c r="N156" s="2" t="s">
        <v>46</v>
      </c>
      <c r="O156" s="2" t="s">
        <v>46</v>
      </c>
      <c r="P156" s="2" t="s">
        <v>46</v>
      </c>
    </row>
    <row r="157" customFormat="false" ht="18.7" hidden="false" customHeight="true" outlineLevel="0" collapsed="false">
      <c r="A157" s="5" t="str">
        <f aca="false">HYPERLINK("https://mncourtfraud.com/file/27-CR-23-3901.pdf","27-CR-23-3901.pdf")</f>
        <v>27-CR-23-3901.pdf</v>
      </c>
      <c r="B157" s="5" t="str">
        <f aca="false">HYPERLINK("https://mncourtfraud.com/file/27-CR-23-3901.pdf.ots","27-CR-23-3901.pdf.ots")</f>
        <v>27-CR-23-3901.pdf.ots</v>
      </c>
      <c r="C157" s="3" t="s">
        <v>1246</v>
      </c>
      <c r="D157" s="5" t="str">
        <f aca="false">HYPERLINK("https://mncourtfraud.com/file/27-CR-23-3901.pdf.ots__time-stamp.json","27-CR-23-3901.pdf.ots__time-stamp.json")</f>
        <v>27-CR-23-3901.pdf.ots__time-stamp.json</v>
      </c>
      <c r="E157" s="2" t="s">
        <v>1249</v>
      </c>
      <c r="F157" s="2" t="n">
        <v>1000000</v>
      </c>
      <c r="G157" s="2" t="s">
        <v>231</v>
      </c>
      <c r="H157" s="2" t="s">
        <v>232</v>
      </c>
      <c r="I157" s="3" t="s">
        <v>1246</v>
      </c>
      <c r="J157" s="2" t="s">
        <v>46</v>
      </c>
      <c r="K157" s="2" t="s">
        <v>46</v>
      </c>
      <c r="L157" s="2" t="s">
        <v>46</v>
      </c>
      <c r="M157" s="2" t="s">
        <v>46</v>
      </c>
      <c r="N157" s="2" t="s">
        <v>46</v>
      </c>
      <c r="O157" s="2" t="s">
        <v>46</v>
      </c>
      <c r="P157" s="2" t="s">
        <v>46</v>
      </c>
    </row>
    <row r="158" customFormat="false" ht="18.7" hidden="false" customHeight="true" outlineLevel="0" collapsed="false">
      <c r="A158" s="5" t="str">
        <f aca="false">HYPERLINK("https://mncourtfraud.com/file/27-CR-23-4406.pdf","27-CR-23-4406.pdf")</f>
        <v>27-CR-23-4406.pdf</v>
      </c>
      <c r="B158" s="5" t="str">
        <f aca="false">HYPERLINK("https://mncourtfraud.com/file/27-CR-23-4406.pdf.ots","27-CR-23-4406.pdf.ots")</f>
        <v>27-CR-23-4406.pdf.ots</v>
      </c>
      <c r="C158" s="3" t="s">
        <v>1253</v>
      </c>
      <c r="D158" s="5" t="str">
        <f aca="false">HYPERLINK("https://mncourtfraud.com/file/27-CR-23-4406.pdf.ots__time-stamp.json","27-CR-23-4406.pdf.ots__time-stamp.json")</f>
        <v>27-CR-23-4406.pdf.ots__time-stamp.json</v>
      </c>
      <c r="E158" s="2" t="s">
        <v>1256</v>
      </c>
      <c r="F158" s="2" t="n">
        <v>1000000</v>
      </c>
      <c r="G158" s="2" t="s">
        <v>346</v>
      </c>
      <c r="H158" s="2" t="s">
        <v>347</v>
      </c>
      <c r="I158" s="3" t="s">
        <v>1253</v>
      </c>
      <c r="J158" s="2" t="s">
        <v>46</v>
      </c>
      <c r="K158" s="2" t="s">
        <v>46</v>
      </c>
      <c r="L158" s="2" t="s">
        <v>46</v>
      </c>
      <c r="M158" s="2" t="s">
        <v>46</v>
      </c>
      <c r="N158" s="2" t="s">
        <v>46</v>
      </c>
      <c r="O158" s="2" t="s">
        <v>46</v>
      </c>
      <c r="P158" s="2" t="s">
        <v>46</v>
      </c>
    </row>
    <row r="159" customFormat="false" ht="18.7" hidden="false" customHeight="true" outlineLevel="0" collapsed="false">
      <c r="A159" s="5" t="str">
        <f aca="false">HYPERLINK("https://mncourtfraud.com/file/27-CR-23-4741.pdf","27-CR-23-4741.pdf")</f>
        <v>27-CR-23-4741.pdf</v>
      </c>
      <c r="B159" s="5" t="str">
        <f aca="false">HYPERLINK("https://mncourtfraud.com/file/27-CR-23-4741.pdf.ots","27-CR-23-4741.pdf.ots")</f>
        <v>27-CR-23-4741.pdf.ots</v>
      </c>
      <c r="C159" s="3" t="s">
        <v>1260</v>
      </c>
      <c r="D159" s="5" t="str">
        <f aca="false">HYPERLINK("https://mncourtfraud.com/file/27-CR-23-4741.pdf.ots__time-stamp.json","27-CR-23-4741.pdf.ots__time-stamp.json")</f>
        <v>27-CR-23-4741.pdf.ots__time-stamp.json</v>
      </c>
      <c r="E159" s="2" t="s">
        <v>1263</v>
      </c>
      <c r="F159" s="2" t="n">
        <v>1000000</v>
      </c>
      <c r="G159" s="2" t="s">
        <v>89</v>
      </c>
      <c r="H159" s="2" t="s">
        <v>90</v>
      </c>
      <c r="I159" s="3" t="s">
        <v>1260</v>
      </c>
      <c r="J159" s="2" t="s">
        <v>46</v>
      </c>
      <c r="K159" s="2" t="s">
        <v>46</v>
      </c>
      <c r="L159" s="2" t="s">
        <v>46</v>
      </c>
      <c r="M159" s="2" t="s">
        <v>46</v>
      </c>
      <c r="N159" s="2" t="s">
        <v>46</v>
      </c>
      <c r="O159" s="2" t="s">
        <v>46</v>
      </c>
      <c r="P159" s="2" t="s">
        <v>46</v>
      </c>
    </row>
    <row r="160" customFormat="false" ht="18.7" hidden="false" customHeight="true" outlineLevel="0" collapsed="false">
      <c r="A160" s="5" t="str">
        <f aca="false">HYPERLINK("https://mncourtfraud.com/file/27-CR-23-5754.pdf","27-CR-23-5754.pdf")</f>
        <v>27-CR-23-5754.pdf</v>
      </c>
      <c r="B160" s="5" t="str">
        <f aca="false">HYPERLINK("https://mncourtfraud.com/file/27-CR-23-5754.pdf.ots","27-CR-23-5754.pdf.ots")</f>
        <v>27-CR-23-5754.pdf.ots</v>
      </c>
      <c r="C160" s="3" t="s">
        <v>1267</v>
      </c>
      <c r="D160" s="5" t="str">
        <f aca="false">HYPERLINK("https://mncourtfraud.com/file/27-CR-23-5754.pdf.ots__time-stamp.json","27-CR-23-5754.pdf.ots__time-stamp.json")</f>
        <v>27-CR-23-5754.pdf.ots__time-stamp.json</v>
      </c>
      <c r="E160" s="2" t="s">
        <v>1270</v>
      </c>
      <c r="F160" s="2" t="n">
        <v>1000000</v>
      </c>
      <c r="G160" s="2" t="s">
        <v>192</v>
      </c>
      <c r="H160" s="2" t="s">
        <v>193</v>
      </c>
      <c r="I160" s="3" t="s">
        <v>1267</v>
      </c>
      <c r="J160" s="2" t="s">
        <v>46</v>
      </c>
      <c r="K160" s="2" t="s">
        <v>46</v>
      </c>
      <c r="L160" s="2" t="s">
        <v>46</v>
      </c>
      <c r="M160" s="2" t="s">
        <v>46</v>
      </c>
      <c r="N160" s="2" t="s">
        <v>46</v>
      </c>
      <c r="O160" s="2" t="s">
        <v>46</v>
      </c>
      <c r="P160" s="2" t="s">
        <v>46</v>
      </c>
    </row>
    <row r="161" customFormat="false" ht="18.7" hidden="false" customHeight="true" outlineLevel="0" collapsed="false">
      <c r="A161" s="5" t="str">
        <f aca="false">HYPERLINK("https://mncourtfraud.com/file/27-CR-23-5794.pdf","27-CR-23-5794.pdf")</f>
        <v>27-CR-23-5794.pdf</v>
      </c>
      <c r="B161" s="5" t="str">
        <f aca="false">HYPERLINK("https://mncourtfraud.com/file/27-CR-23-5794.pdf.ots","27-CR-23-5794.pdf.ots")</f>
        <v>27-CR-23-5794.pdf.ots</v>
      </c>
      <c r="C161" s="3" t="s">
        <v>1274</v>
      </c>
      <c r="D161" s="5" t="str">
        <f aca="false">HYPERLINK("https://mncourtfraud.com/file/27-CR-23-5794.pdf.ots__time-stamp.json","27-CR-23-5794.pdf.ots__time-stamp.json")</f>
        <v>27-CR-23-5794.pdf.ots__time-stamp.json</v>
      </c>
      <c r="E161" s="2" t="s">
        <v>1277</v>
      </c>
      <c r="F161" s="2" t="n">
        <v>1000000</v>
      </c>
      <c r="G161" s="2" t="s">
        <v>107</v>
      </c>
      <c r="H161" s="2" t="s">
        <v>108</v>
      </c>
      <c r="I161" s="3" t="s">
        <v>1274</v>
      </c>
      <c r="J161" s="2" t="s">
        <v>46</v>
      </c>
      <c r="K161" s="2" t="s">
        <v>46</v>
      </c>
      <c r="L161" s="2" t="s">
        <v>46</v>
      </c>
      <c r="M161" s="2" t="s">
        <v>46</v>
      </c>
      <c r="N161" s="2" t="s">
        <v>46</v>
      </c>
      <c r="O161" s="2" t="s">
        <v>46</v>
      </c>
      <c r="P161" s="2" t="s">
        <v>46</v>
      </c>
    </row>
    <row r="162" customFormat="false" ht="18.7" hidden="false" customHeight="true" outlineLevel="0" collapsed="false">
      <c r="A162" s="5" t="str">
        <f aca="false">HYPERLINK("https://mncourtfraud.com/file/27-CR-23-6744.pdf","27-CR-23-6744.pdf")</f>
        <v>27-CR-23-6744.pdf</v>
      </c>
      <c r="B162" s="5" t="str">
        <f aca="false">HYPERLINK("https://mncourtfraud.com/file/27-CR-23-6744.pdf.ots","27-CR-23-6744.pdf.ots")</f>
        <v>27-CR-23-6744.pdf.ots</v>
      </c>
      <c r="C162" s="3" t="s">
        <v>1281</v>
      </c>
      <c r="D162" s="5" t="str">
        <f aca="false">HYPERLINK("https://mncourtfraud.com/file/27-CR-23-6744.pdf.ots__time-stamp.json","27-CR-23-6744.pdf.ots__time-stamp.json")</f>
        <v>27-CR-23-6744.pdf.ots__time-stamp.json</v>
      </c>
      <c r="E162" s="2" t="s">
        <v>1284</v>
      </c>
      <c r="F162" s="2" t="n">
        <v>1000000</v>
      </c>
      <c r="G162" s="2" t="s">
        <v>58</v>
      </c>
      <c r="H162" s="2" t="s">
        <v>59</v>
      </c>
      <c r="I162" s="3" t="s">
        <v>1281</v>
      </c>
      <c r="J162" s="2" t="s">
        <v>46</v>
      </c>
      <c r="K162" s="2" t="s">
        <v>46</v>
      </c>
      <c r="L162" s="2" t="s">
        <v>46</v>
      </c>
      <c r="M162" s="2" t="s">
        <v>46</v>
      </c>
      <c r="N162" s="2" t="s">
        <v>46</v>
      </c>
      <c r="O162" s="2" t="s">
        <v>46</v>
      </c>
      <c r="P162" s="2" t="s">
        <v>46</v>
      </c>
    </row>
    <row r="163" customFormat="false" ht="18.7" hidden="false" customHeight="true" outlineLevel="0" collapsed="false">
      <c r="A163" s="5" t="str">
        <f aca="false">HYPERLINK("https://mncourtfraud.com/file/27-CR-23-7424.pdf","27-CR-23-7424.pdf")</f>
        <v>27-CR-23-7424.pdf</v>
      </c>
      <c r="B163" s="5" t="str">
        <f aca="false">HYPERLINK("https://mncourtfraud.com/file/27-CR-23-7424.pdf.ots","27-CR-23-7424.pdf.ots")</f>
        <v>27-CR-23-7424.pdf.ots</v>
      </c>
      <c r="C163" s="3" t="s">
        <v>1288</v>
      </c>
      <c r="D163" s="5" t="str">
        <f aca="false">HYPERLINK("https://mncourtfraud.com/file/27-CR-23-7424.pdf.ots__time-stamp.json","27-CR-23-7424.pdf.ots__time-stamp.json")</f>
        <v>27-CR-23-7424.pdf.ots__time-stamp.json</v>
      </c>
      <c r="E163" s="2" t="s">
        <v>1291</v>
      </c>
      <c r="F163" s="2" t="n">
        <v>1000000</v>
      </c>
      <c r="G163" s="2" t="s">
        <v>115</v>
      </c>
      <c r="H163" s="2" t="s">
        <v>116</v>
      </c>
      <c r="I163" s="3" t="s">
        <v>1288</v>
      </c>
      <c r="J163" s="2" t="s">
        <v>46</v>
      </c>
      <c r="K163" s="2" t="s">
        <v>46</v>
      </c>
      <c r="L163" s="2" t="s">
        <v>46</v>
      </c>
      <c r="M163" s="2" t="s">
        <v>46</v>
      </c>
      <c r="N163" s="2" t="s">
        <v>46</v>
      </c>
      <c r="O163" s="2" t="s">
        <v>46</v>
      </c>
      <c r="P163" s="2" t="s">
        <v>46</v>
      </c>
    </row>
    <row r="164" customFormat="false" ht="18.7" hidden="false" customHeight="true" outlineLevel="0" collapsed="false">
      <c r="A164" s="5" t="str">
        <f aca="false">HYPERLINK("https://mncourtfraud.com/file/27-CR-23-9944.pdf","27-CR-23-9944.pdf")</f>
        <v>27-CR-23-9944.pdf</v>
      </c>
      <c r="B164" s="5" t="str">
        <f aca="false">HYPERLINK("https://mncourtfraud.com/file/27-CR-23-9944.pdf.ots","27-CR-23-9944.pdf.ots")</f>
        <v>27-CR-23-9944.pdf.ots</v>
      </c>
      <c r="C164" s="3" t="s">
        <v>1295</v>
      </c>
      <c r="D164" s="5" t="str">
        <f aca="false">HYPERLINK("https://mncourtfraud.com/file/27-CR-23-9944.pdf.ots__time-stamp.json","27-CR-23-9944.pdf.ots__time-stamp.json")</f>
        <v>27-CR-23-9944.pdf.ots__time-stamp.json</v>
      </c>
      <c r="E164" s="2" t="s">
        <v>1298</v>
      </c>
      <c r="F164" s="2" t="n">
        <v>1000000</v>
      </c>
      <c r="G164" s="2" t="s">
        <v>282</v>
      </c>
      <c r="H164" s="2" t="s">
        <v>283</v>
      </c>
      <c r="I164" s="3" t="s">
        <v>1295</v>
      </c>
      <c r="J164" s="2" t="s">
        <v>46</v>
      </c>
      <c r="K164" s="2" t="s">
        <v>46</v>
      </c>
      <c r="L164" s="2" t="s">
        <v>46</v>
      </c>
      <c r="M164" s="2" t="s">
        <v>46</v>
      </c>
      <c r="N164" s="2" t="s">
        <v>46</v>
      </c>
      <c r="O164" s="2" t="s">
        <v>46</v>
      </c>
      <c r="P164" s="2" t="s">
        <v>46</v>
      </c>
    </row>
    <row r="165" customFormat="false" ht="18.7" hidden="false" customHeight="true" outlineLevel="0" collapsed="false">
      <c r="B165" s="8"/>
    </row>
    <row r="166" customFormat="false" ht="18.7" hidden="false" customHeight="true" outlineLevel="0" collapsed="false">
      <c r="B166" s="8"/>
    </row>
    <row r="167" customFormat="false" ht="18.7" hidden="false" customHeight="true" outlineLevel="0" collapsed="false">
      <c r="B167" s="8"/>
    </row>
    <row r="168" customFormat="false" ht="18.7" hidden="false" customHeight="true" outlineLevel="0" collapsed="false">
      <c r="B168" s="8"/>
    </row>
    <row r="169" customFormat="false" ht="18.7" hidden="false" customHeight="true" outlineLevel="0" collapsed="false">
      <c r="B169" s="8"/>
    </row>
    <row r="170" customFormat="false" ht="18.7" hidden="false" customHeight="true" outlineLevel="0" collapsed="false">
      <c r="B170" s="8"/>
    </row>
    <row r="171" customFormat="false" ht="18.7" hidden="false" customHeight="true" outlineLevel="0" collapsed="false">
      <c r="B171" s="8"/>
    </row>
    <row r="172" customFormat="false" ht="18.7" hidden="false" customHeight="true" outlineLevel="0" collapsed="false">
      <c r="B172" s="8"/>
    </row>
    <row r="173" customFormat="false" ht="18.7" hidden="false" customHeight="true" outlineLevel="0" collapsed="false">
      <c r="B173" s="8"/>
    </row>
    <row r="174" customFormat="false" ht="18.7" hidden="false" customHeight="true" outlineLevel="0" collapsed="false">
      <c r="B174" s="8"/>
    </row>
    <row r="175" customFormat="false" ht="18.7" hidden="false" customHeight="true" outlineLevel="0" collapsed="false">
      <c r="B175" s="8"/>
    </row>
    <row r="176" customFormat="false" ht="18.7" hidden="false" customHeight="true" outlineLevel="0" collapsed="false">
      <c r="B176" s="8"/>
    </row>
    <row r="177" customFormat="false" ht="18.7" hidden="false" customHeight="true" outlineLevel="0" collapsed="false">
      <c r="B177" s="8"/>
    </row>
    <row r="178" customFormat="false" ht="18.7" hidden="false" customHeight="true" outlineLevel="0" collapsed="false">
      <c r="B178" s="8"/>
    </row>
    <row r="179" customFormat="false" ht="18.7" hidden="false" customHeight="true" outlineLevel="0" collapsed="false">
      <c r="B179" s="8"/>
    </row>
    <row r="180" customFormat="false" ht="18.7" hidden="false" customHeight="true" outlineLevel="0" collapsed="false">
      <c r="B180" s="8"/>
    </row>
    <row r="181" customFormat="false" ht="18.7" hidden="false" customHeight="true" outlineLevel="0" collapsed="false">
      <c r="B181" s="8"/>
    </row>
    <row r="182" customFormat="false" ht="18.7" hidden="false" customHeight="true" outlineLevel="0" collapsed="false">
      <c r="B182" s="8"/>
    </row>
    <row r="183" customFormat="false" ht="18.7" hidden="false" customHeight="true" outlineLevel="0" collapsed="false">
      <c r="B183" s="8"/>
    </row>
    <row r="184" customFormat="false" ht="18.7" hidden="false" customHeight="true" outlineLevel="0" collapsed="false">
      <c r="B184" s="8"/>
    </row>
    <row r="185" customFormat="false" ht="18.7" hidden="false" customHeight="true" outlineLevel="0" collapsed="false">
      <c r="B185" s="8"/>
    </row>
    <row r="186" customFormat="false" ht="18.7" hidden="false" customHeight="true" outlineLevel="0" collapsed="false">
      <c r="B186" s="8"/>
    </row>
    <row r="187" customFormat="false" ht="18.7" hidden="false" customHeight="true" outlineLevel="0" collapsed="false">
      <c r="B187" s="8"/>
    </row>
    <row r="188" customFormat="false" ht="18.7" hidden="false" customHeight="true" outlineLevel="0" collapsed="false">
      <c r="B188" s="8"/>
    </row>
    <row r="189" customFormat="false" ht="18.7" hidden="false" customHeight="true" outlineLevel="0" collapsed="false">
      <c r="B189" s="8"/>
    </row>
    <row r="190" customFormat="false" ht="18.7" hidden="false" customHeight="true" outlineLevel="0" collapsed="false">
      <c r="B190" s="8"/>
    </row>
    <row r="191" customFormat="false" ht="18.7" hidden="false" customHeight="true" outlineLevel="0" collapsed="false">
      <c r="B191" s="8"/>
    </row>
    <row r="192" customFormat="false" ht="18.7" hidden="false" customHeight="true" outlineLevel="0" collapsed="false">
      <c r="B192" s="8"/>
    </row>
    <row r="193" customFormat="false" ht="18.7" hidden="false" customHeight="true" outlineLevel="0" collapsed="false">
      <c r="B193" s="8"/>
    </row>
    <row r="194" customFormat="false" ht="18.7" hidden="false" customHeight="true" outlineLevel="0" collapsed="false">
      <c r="B194" s="8"/>
    </row>
    <row r="195" customFormat="false" ht="18.7" hidden="false" customHeight="true" outlineLevel="0" collapsed="false">
      <c r="B195" s="8"/>
    </row>
    <row r="196" customFormat="false" ht="18.7" hidden="false" customHeight="true" outlineLevel="0" collapsed="false">
      <c r="B196" s="8"/>
    </row>
    <row r="197" customFormat="false" ht="18.7" hidden="false" customHeight="true" outlineLevel="0" collapsed="false">
      <c r="B197" s="8"/>
    </row>
    <row r="198" customFormat="false" ht="18.7" hidden="false" customHeight="true" outlineLevel="0" collapsed="false">
      <c r="B198" s="8"/>
    </row>
    <row r="199" customFormat="false" ht="18.7" hidden="false" customHeight="true" outlineLevel="0" collapsed="false">
      <c r="B199" s="8"/>
    </row>
    <row r="200" customFormat="false" ht="18.7" hidden="false" customHeight="true" outlineLevel="0" collapsed="false">
      <c r="B200" s="8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2025-11-22T04:28:30Z</dcterms:modified>
  <cp:revision>5</cp:revision>
  <dc:subject/>
  <dc:title/>
</cp:coreProperties>
</file>