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LUTIONS_case_fil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<sst xmlns="http://schemas.openxmlformats.org/spreadsheetml/2006/main" count="1494" uniqueCount="880">
  <si>
    <t xml:space="preserve">Index</t>
  </si>
  <si>
    <t xml:space="preserve">Case_id</t>
  </si>
  <si>
    <t xml:space="preserve">Filing_date</t>
  </si>
  <si>
    <t xml:space="preserve">Cluster_id</t>
  </si>
  <si>
    <t xml:space="preserve">Cluster_name</t>
  </si>
  <si>
    <t xml:space="preserve">Filing_type</t>
  </si>
  <si>
    <t xml:space="preserve">Filename</t>
  </si>
  <si>
    <t xml:space="preserve">Sig_1_name</t>
  </si>
  <si>
    <t xml:space="preserve">Sig_1_sign_time</t>
  </si>
  <si>
    <t xml:space="preserve">Sig_1_signed_bytes</t>
  </si>
  <si>
    <t xml:space="preserve">Sig_2_name</t>
  </si>
  <si>
    <t xml:space="preserve">Sig_2_sign_time</t>
  </si>
  <si>
    <t xml:space="preserve">Sig_2_signed_bytes</t>
  </si>
  <si>
    <t xml:space="preserve">Sig_3_name</t>
  </si>
  <si>
    <t xml:space="preserve">Sig_3_sign_time</t>
  </si>
  <si>
    <t xml:space="preserve">Sig_3_signed_bytes</t>
  </si>
  <si>
    <t xml:space="preserve">Sig_4_name</t>
  </si>
  <si>
    <t xml:space="preserve">Sig_4_sign_time</t>
  </si>
  <si>
    <t xml:space="preserve">Sig_4_signed_bytes</t>
  </si>
  <si>
    <t xml:space="preserve">Sig_5_name</t>
  </si>
  <si>
    <t xml:space="preserve">Sig_5_sign_time</t>
  </si>
  <si>
    <t xml:space="preserve">Sig_5_signed_bytes</t>
  </si>
  <si>
    <t xml:space="preserve">GORDON E SHARP</t>
  </si>
  <si>
    <t xml:space="preserve">Order Revoking Interim Conditions of Release</t>
  </si>
  <si>
    <t xml:space="preserve">Bartolomei, Luis</t>
  </si>
  <si>
    <t xml:space="preserve">2021-12-14 15:52:46</t>
  </si>
  <si>
    <t xml:space="preserve">[0 - 89259], [99327 - 273342]</t>
  </si>
  <si>
    <t xml:space="preserve">ESolutions Development Certificate Authority</t>
  </si>
  <si>
    <t xml:space="preserve">2021-12-14 10:05:15</t>
  </si>
  <si>
    <t xml:space="preserve">[0 - 273774], [290160 - 322632]</t>
  </si>
  <si>
    <t xml:space="preserve">Minnesota Court Records Online (MCRO) Watermark</t>
  </si>
  <si>
    <t xml:space="preserve">2024-04-30 08:00:11</t>
  </si>
  <si>
    <t xml:space="preserve">[0 - 349372], [365758 - 370896]</t>
  </si>
  <si>
    <t xml:space="preserve">2021-11-12 16:38:38</t>
  </si>
  <si>
    <t xml:space="preserve">[0 - 142243], [152311 - 263001]</t>
  </si>
  <si>
    <t xml:space="preserve">2021-11-12 10:44:39</t>
  </si>
  <si>
    <t xml:space="preserve">[0 - 263433], [279819 - 312515]</t>
  </si>
  <si>
    <t xml:space="preserve">2024-04-30 08:31:13</t>
  </si>
  <si>
    <t xml:space="preserve">[0 - 361285], [377671 - 382850]</t>
  </si>
  <si>
    <t xml:space="preserve">2021-12-14 15:58:49</t>
  </si>
  <si>
    <t xml:space="preserve">[0 - 89259], [99327 - 269410]</t>
  </si>
  <si>
    <t xml:space="preserve">2021-12-14 10:15:00</t>
  </si>
  <si>
    <t xml:space="preserve">[0 - 269842], [286228 - 317556]</t>
  </si>
  <si>
    <t xml:space="preserve">2024-04-30 08:31:08</t>
  </si>
  <si>
    <t xml:space="preserve">[0 - 344294], [360680 - 365816]</t>
  </si>
  <si>
    <t xml:space="preserve">2021-12-14 15:54:56</t>
  </si>
  <si>
    <t xml:space="preserve">[0 - 89262], [99330 - 273315]</t>
  </si>
  <si>
    <t xml:space="preserve">2021-12-14 10:09:18</t>
  </si>
  <si>
    <t xml:space="preserve">[0 - 273747], [290133 - 321931]</t>
  </si>
  <si>
    <t xml:space="preserve">2024-04-30 08:33:56</t>
  </si>
  <si>
    <t xml:space="preserve">[0 - 348670], [365056 - 370194]</t>
  </si>
  <si>
    <t xml:space="preserve">2021-12-14 15:50:43</t>
  </si>
  <si>
    <t xml:space="preserve">[0 - 88853], [98921 - 269068]</t>
  </si>
  <si>
    <t xml:space="preserve">2021-12-14 10:07:41</t>
  </si>
  <si>
    <t xml:space="preserve">[0 - 269500], [285886 - 317515]</t>
  </si>
  <si>
    <t xml:space="preserve">2024-04-30 08:35:04</t>
  </si>
  <si>
    <t xml:space="preserve">[0 - 344255], [360641 - 365778]</t>
  </si>
  <si>
    <t xml:space="preserve">TERRELL JOHNSON</t>
  </si>
  <si>
    <t xml:space="preserve">Order-Evaluation for Competency to Proceed (Rule 20.01)</t>
  </si>
  <si>
    <t xml:space="preserve">Allyn, Julie</t>
  </si>
  <si>
    <t xml:space="preserve">2022-01-18 17:11:08</t>
  </si>
  <si>
    <t xml:space="preserve">[0 - 268739], [280785 - 366102]</t>
  </si>
  <si>
    <t xml:space="preserve">2022-01-19 08:46:05</t>
  </si>
  <si>
    <t xml:space="preserve">[0 - 366532], [382918 - 419306]</t>
  </si>
  <si>
    <t xml:space="preserve">2024-04-30 09:18:29</t>
  </si>
  <si>
    <t xml:space="preserve">[0 - 490026], [506412 - 511818]</t>
  </si>
  <si>
    <t xml:space="preserve">Order-Other</t>
  </si>
  <si>
    <t xml:space="preserve">Lamas, Carolina</t>
  </si>
  <si>
    <t xml:space="preserve">2019-07-31 15:47:25</t>
  </si>
  <si>
    <t xml:space="preserve">[0 - 71639], [81695 - 155751]</t>
  </si>
  <si>
    <t xml:space="preserve">2019-08-01 04:55:06</t>
  </si>
  <si>
    <t xml:space="preserve">[0 - 155986], [172372 - 205862]</t>
  </si>
  <si>
    <t xml:space="preserve">2024-04-30 09:18:56</t>
  </si>
  <si>
    <t xml:space="preserve">[0 - 319882], [336268 - 341687]</t>
  </si>
  <si>
    <t xml:space="preserve">2022-01-19 08:44:26</t>
  </si>
  <si>
    <t xml:space="preserve">[0 - 366532], [382918 - 418593]</t>
  </si>
  <si>
    <t xml:space="preserve">2024-04-30 09:20:47</t>
  </si>
  <si>
    <t xml:space="preserve">[0 - 489319], [505705 - 511109]</t>
  </si>
  <si>
    <t xml:space="preserve">2022-01-19 08:45:12</t>
  </si>
  <si>
    <t xml:space="preserve">[0 - 366532], [382918 - 419432]</t>
  </si>
  <si>
    <t xml:space="preserve">2024-04-30 08:54:43</t>
  </si>
  <si>
    <t xml:space="preserve">[0 - 490156], [506542 - 511947]</t>
  </si>
  <si>
    <t xml:space="preserve">2022-01-19 08:46:15</t>
  </si>
  <si>
    <t xml:space="preserve">[0 - 366532], [382918 - 418922]</t>
  </si>
  <si>
    <t xml:space="preserve">2024-04-30 09:01:45</t>
  </si>
  <si>
    <t xml:space="preserve">[0 - 489648], [506034 - 511439]</t>
  </si>
  <si>
    <t xml:space="preserve">2022-01-19 08:43:43</t>
  </si>
  <si>
    <t xml:space="preserve">[0 - 366532], [382918 - 417235]</t>
  </si>
  <si>
    <t xml:space="preserve">2024-04-30 08:42:28</t>
  </si>
  <si>
    <t xml:space="preserve">[0 - 487956], [504342 - 509748]</t>
  </si>
  <si>
    <t xml:space="preserve">Probation Violation Order for Detention</t>
  </si>
  <si>
    <t xml:space="preserve">2022-04-22 15:56:41</t>
  </si>
  <si>
    <t xml:space="preserve">[0 - 95037], [105105 - 248592]</t>
  </si>
  <si>
    <t xml:space="preserve">2022-04-22 11:03:31</t>
  </si>
  <si>
    <t xml:space="preserve">[0 - 248827], [265213 - 297166]</t>
  </si>
  <si>
    <t xml:space="preserve">2024-04-29 04:02:25</t>
  </si>
  <si>
    <t xml:space="preserve">[0 - 323623], [340009 - 344901]</t>
  </si>
  <si>
    <t xml:space="preserve">MAKIS D LANE</t>
  </si>
  <si>
    <t xml:space="preserve">Benson, Bev</t>
  </si>
  <si>
    <t xml:space="preserve">2022-06-23 16:41:03</t>
  </si>
  <si>
    <t xml:space="preserve">[0 - 110191], [117877 - 327215]</t>
  </si>
  <si>
    <t xml:space="preserve">2022-06-23 11:52:27</t>
  </si>
  <si>
    <t xml:space="preserve">[0 - 327641], [344027 - 375427]</t>
  </si>
  <si>
    <t xml:space="preserve">2024-04-30 07:54:40</t>
  </si>
  <si>
    <t xml:space="preserve">[0 - 401453], [417839 - 422301]</t>
  </si>
  <si>
    <t xml:space="preserve">Brennan, Amber</t>
  </si>
  <si>
    <t xml:space="preserve">2024-04-05 15:38:57</t>
  </si>
  <si>
    <t xml:space="preserve">[0 - 79491], [87069 - 226466]</t>
  </si>
  <si>
    <t xml:space="preserve">2024-04-05 15:45:47</t>
  </si>
  <si>
    <t xml:space="preserve">[0 - 226701], [243087 - 276294]</t>
  </si>
  <si>
    <t xml:space="preserve">2024-04-30 07:54:02</t>
  </si>
  <si>
    <t xml:space="preserve">[0 - 302750], [319136 - 324029]</t>
  </si>
  <si>
    <t xml:space="preserve">2022-06-23 16:48:43</t>
  </si>
  <si>
    <t xml:space="preserve">[0 - 111685], [119371 - 329776]</t>
  </si>
  <si>
    <t xml:space="preserve">2022-06-23 11:55:43</t>
  </si>
  <si>
    <t xml:space="preserve">[0 - 330202], [346588 - 379696]</t>
  </si>
  <si>
    <t xml:space="preserve">2024-04-30 08:23:50</t>
  </si>
  <si>
    <t xml:space="preserve">[0 - 405722], [422108 - 426570]</t>
  </si>
  <si>
    <t xml:space="preserve">2024-04-05 14:38:36</t>
  </si>
  <si>
    <t xml:space="preserve">[0 - 79540], [87118 - 226487]</t>
  </si>
  <si>
    <t xml:space="preserve">2024-04-05 14:48:00</t>
  </si>
  <si>
    <t xml:space="preserve">[0 - 226722], [243108 - 276316]</t>
  </si>
  <si>
    <t xml:space="preserve">2024-04-30 08:23:14</t>
  </si>
  <si>
    <t xml:space="preserve">[0 - 302773], [319159 - 324054]</t>
  </si>
  <si>
    <t xml:space="preserve">AESHA OSMAN</t>
  </si>
  <si>
    <t xml:space="preserve">2019-10-08 16:57:59</t>
  </si>
  <si>
    <t xml:space="preserve">[0 - 72039], [82095 - 156389]</t>
  </si>
  <si>
    <t xml:space="preserve">2019-10-09 06:01:36</t>
  </si>
  <si>
    <t xml:space="preserve">[0 - 156624], [173010 - 206479]</t>
  </si>
  <si>
    <t xml:space="preserve">2024-04-30 09:28:00</t>
  </si>
  <si>
    <t xml:space="preserve">[0 - 320505], [336891 - 342316]</t>
  </si>
  <si>
    <t xml:space="preserve">Order to Transport</t>
  </si>
  <si>
    <t xml:space="preserve">Dayton Klein, Julia</t>
  </si>
  <si>
    <t xml:space="preserve">2024-02-01 14:26:03</t>
  </si>
  <si>
    <t xml:space="preserve">[0 - 68362], [75968 - 116597]</t>
  </si>
  <si>
    <t xml:space="preserve">2024-02-02 09:39:11</t>
  </si>
  <si>
    <t xml:space="preserve">[0 - 116832], [133218 - 168344]</t>
  </si>
  <si>
    <t xml:space="preserve">2024-04-30 09:27:16</t>
  </si>
  <si>
    <t xml:space="preserve">[0 - 195449], [211835 - 217369]</t>
  </si>
  <si>
    <t xml:space="preserve">2019-10-09 06:00:28</t>
  </si>
  <si>
    <t xml:space="preserve">[0 - 156624], [173010 - 205991]</t>
  </si>
  <si>
    <t xml:space="preserve">2024-04-30 09:12:43</t>
  </si>
  <si>
    <t xml:space="preserve">[0 - 320017], [336403 - 341827]</t>
  </si>
  <si>
    <t xml:space="preserve">2024-02-02 09:36:35</t>
  </si>
  <si>
    <t xml:space="preserve">[0 - 116832], [133218 - 168240]</t>
  </si>
  <si>
    <t xml:space="preserve">2024-04-30 09:12:09</t>
  </si>
  <si>
    <t xml:space="preserve">[0 - 195345], [211731 - 217264]</t>
  </si>
  <si>
    <t xml:space="preserve">2019-10-09 05:59:50</t>
  </si>
  <si>
    <t xml:space="preserve">[0 - 156624], [173010 - 206324]</t>
  </si>
  <si>
    <t xml:space="preserve">2024-04-30 09:13:53</t>
  </si>
  <si>
    <t xml:space="preserve">[0 - 320346], [336732 - 342152]</t>
  </si>
  <si>
    <t xml:space="preserve">2024-02-02 09:36:01</t>
  </si>
  <si>
    <t xml:space="preserve">[0 - 116832], [133218 - 167823]</t>
  </si>
  <si>
    <t xml:space="preserve">2024-04-30 09:13:20</t>
  </si>
  <si>
    <t xml:space="preserve">[0 - 194928], [211314 - 216849]</t>
  </si>
  <si>
    <t xml:space="preserve">2019-10-09 06:00:44</t>
  </si>
  <si>
    <t xml:space="preserve">[0 - 156624], [173010 - 206327]</t>
  </si>
  <si>
    <t xml:space="preserve">2024-04-30 09:20:00</t>
  </si>
  <si>
    <t xml:space="preserve">[0 - 320349], [336735 - 342157]</t>
  </si>
  <si>
    <t xml:space="preserve">2024-02-02 09:35:31</t>
  </si>
  <si>
    <t xml:space="preserve">[0 - 116832], [133218 - 167822]</t>
  </si>
  <si>
    <t xml:space="preserve">2024-04-30 09:19:27</t>
  </si>
  <si>
    <t xml:space="preserve">[0 - 194927], [211313 - 216847]</t>
  </si>
  <si>
    <t xml:space="preserve">2024-02-02 09:30:00</t>
  </si>
  <si>
    <t xml:space="preserve">[0 - 116832], [133218 - 167491]</t>
  </si>
  <si>
    <t xml:space="preserve">2024-04-30 08:35:44</t>
  </si>
  <si>
    <t xml:space="preserve">[0 - 194596], [210982 - 216516]</t>
  </si>
  <si>
    <t xml:space="preserve">PRIEST JESUS</t>
  </si>
  <si>
    <t xml:space="preserve">Caligiuri, Hilary</t>
  </si>
  <si>
    <t xml:space="preserve">2024-01-08 15:03:52</t>
  </si>
  <si>
    <t xml:space="preserve">[0 - 79357], [86953 - 173483]</t>
  </si>
  <si>
    <t xml:space="preserve">2024-01-09 04:04:22</t>
  </si>
  <si>
    <t xml:space="preserve">[0 - 180230], [196616 - 230055]</t>
  </si>
  <si>
    <t xml:space="preserve">2024-04-29 03:57:58</t>
  </si>
  <si>
    <t xml:space="preserve">[0 - 256006], [272392 - 276736]</t>
  </si>
  <si>
    <t xml:space="preserve">ABDINOUR ALASOW</t>
  </si>
  <si>
    <t xml:space="preserve">Order for Dismissal</t>
  </si>
  <si>
    <t xml:space="preserve">2023-03-27 13:03:47</t>
  </si>
  <si>
    <t xml:space="preserve">[0 - 88175], [100261 - 158677]</t>
  </si>
  <si>
    <t xml:space="preserve">2023-03-27 09:22:57</t>
  </si>
  <si>
    <t xml:space="preserve">[0 - 159107], [175493 - 210765]</t>
  </si>
  <si>
    <t xml:space="preserve">2024-04-29 16:29:55</t>
  </si>
  <si>
    <t xml:space="preserve">[0 - 237484], [253870 - 258990]</t>
  </si>
  <si>
    <t xml:space="preserve">2023-03-27 09:24:20</t>
  </si>
  <si>
    <t xml:space="preserve">[0 - 159107], [175493 - 210376]</t>
  </si>
  <si>
    <t xml:space="preserve">2024-04-30 07:19:30</t>
  </si>
  <si>
    <t xml:space="preserve">[0 - 237096], [253482 - 258601]</t>
  </si>
  <si>
    <t xml:space="preserve">2023-03-27 09:25:29</t>
  </si>
  <si>
    <t xml:space="preserve">[0 - 159107], [175493 - 209150]</t>
  </si>
  <si>
    <t xml:space="preserve">2024-04-30 07:20:26</t>
  </si>
  <si>
    <t xml:space="preserve">[0 - 235870], [252256 - 257375]</t>
  </si>
  <si>
    <t xml:space="preserve">ANGELIC NUNN</t>
  </si>
  <si>
    <t xml:space="preserve">Order to Appear</t>
  </si>
  <si>
    <t xml:space="preserve">2024-04-11 16:35:50</t>
  </si>
  <si>
    <t xml:space="preserve">[0 - 136796], [144386 - 196758]</t>
  </si>
  <si>
    <t xml:space="preserve">2024-04-11 16:58:55</t>
  </si>
  <si>
    <t xml:space="preserve">[0 - 196993], [213379 - 246142]</t>
  </si>
  <si>
    <t xml:space="preserve">2024-04-30 08:49:51</t>
  </si>
  <si>
    <t xml:space="preserve">[0 - 294857], [311243 - 316435]</t>
  </si>
  <si>
    <t xml:space="preserve">ADRIAN WESLEY</t>
  </si>
  <si>
    <t xml:space="preserve">Order Denying Motion</t>
  </si>
  <si>
    <t xml:space="preserve">Borer, George</t>
  </si>
  <si>
    <t xml:space="preserve">2024-04-11 08:35:56</t>
  </si>
  <si>
    <t xml:space="preserve">[0 - 157337], [169389 - 200740]</t>
  </si>
  <si>
    <t xml:space="preserve">2024-04-11 09:22:58</t>
  </si>
  <si>
    <t xml:space="preserve">[0 - 201137], [208165 - 279632]</t>
  </si>
  <si>
    <t xml:space="preserve">2024-04-11 11:07:29</t>
  </si>
  <si>
    <t xml:space="preserve">[0 - 279867], [296253 - 330306]</t>
  </si>
  <si>
    <t xml:space="preserve">2024-04-30 09:35:37</t>
  </si>
  <si>
    <t xml:space="preserve">[0 - 466540], [482926 - 488693]</t>
  </si>
  <si>
    <t xml:space="preserve">2024-04-11 11:08:38</t>
  </si>
  <si>
    <t xml:space="preserve">[0 - 279867], [296253 - 331177]</t>
  </si>
  <si>
    <t xml:space="preserve">2024-04-30 09:36:31</t>
  </si>
  <si>
    <t xml:space="preserve">[0 - 467408], [483794 - 489561]</t>
  </si>
  <si>
    <t xml:space="preserve">2017-09-13 14:21:57</t>
  </si>
  <si>
    <t xml:space="preserve">[0 - 74790], [82502 - 92505]</t>
  </si>
  <si>
    <t xml:space="preserve">2017-09-13 10:10:18</t>
  </si>
  <si>
    <t xml:space="preserve">[0 - 92740], [109126 - 141946]</t>
  </si>
  <si>
    <t xml:space="preserve">2024-04-30 09:37:35</t>
  </si>
  <si>
    <t xml:space="preserve">[0 - 212397], [228783 - 234132]</t>
  </si>
  <si>
    <t xml:space="preserve">BRITTANY CRUTCHFIELD</t>
  </si>
  <si>
    <t xml:space="preserve">Chou, Marta</t>
  </si>
  <si>
    <t xml:space="preserve">2023-05-10 13:53:44</t>
  </si>
  <si>
    <t xml:space="preserve">[0 - 144392], [157562 - 275416]</t>
  </si>
  <si>
    <t xml:space="preserve">2023-05-10 09:08:31</t>
  </si>
  <si>
    <t xml:space="preserve">[0 - 275848], [292234 - 324421]</t>
  </si>
  <si>
    <t xml:space="preserve">2024-04-30 08:29:37</t>
  </si>
  <si>
    <t xml:space="preserve">[0 - 374214], [390600 - 396580]</t>
  </si>
  <si>
    <t xml:space="preserve">Hughey, Rachel</t>
  </si>
  <si>
    <t xml:space="preserve">2022-08-08 16:21:55</t>
  </si>
  <si>
    <t xml:space="preserve">[0 - 100076], [110294 - 248472]</t>
  </si>
  <si>
    <t xml:space="preserve">2022-08-08 11:29:04</t>
  </si>
  <si>
    <t xml:space="preserve">[0 - 248707], [265093 - 296907]</t>
  </si>
  <si>
    <t xml:space="preserve">2024-04-30 08:29:48</t>
  </si>
  <si>
    <t xml:space="preserve">[0 - 323363], [339749 - 344642]</t>
  </si>
  <si>
    <t xml:space="preserve">Meyer, Kerry (Judge)</t>
  </si>
  <si>
    <t xml:space="preserve">2021-12-28 10:46:18</t>
  </si>
  <si>
    <t xml:space="preserve">[0 - 25841], [33567 - 241963]</t>
  </si>
  <si>
    <t xml:space="preserve">2021-12-28 06:45:53</t>
  </si>
  <si>
    <t xml:space="preserve">[0 - 242395], [258781 - 291531]</t>
  </si>
  <si>
    <t xml:space="preserve">2024-04-30 08:43:42</t>
  </si>
  <si>
    <t xml:space="preserve">[0 - 318270], [334656 - 339796]</t>
  </si>
  <si>
    <t xml:space="preserve">2023-05-10 14:00:17</t>
  </si>
  <si>
    <t xml:space="preserve">[0 - 147353], [160523 - 278379]</t>
  </si>
  <si>
    <t xml:space="preserve">2023-05-10 09:11:52</t>
  </si>
  <si>
    <t xml:space="preserve">[0 - 278811], [295197 - 327678]</t>
  </si>
  <si>
    <t xml:space="preserve">2024-04-30 08:43:13</t>
  </si>
  <si>
    <t xml:space="preserve">[0 - 377471], [393857 - 399837]</t>
  </si>
  <si>
    <t xml:space="preserve">2022-08-08 16:29:22</t>
  </si>
  <si>
    <t xml:space="preserve">[0 - 96139], [106357 - 247707]</t>
  </si>
  <si>
    <t xml:space="preserve">2022-08-08 11:36:27</t>
  </si>
  <si>
    <t xml:space="preserve">[0 - 247942], [264328 - 297846]</t>
  </si>
  <si>
    <t xml:space="preserve">2024-04-30 08:43:23</t>
  </si>
  <si>
    <t xml:space="preserve">[0 - 324307], [340693 - 345590]</t>
  </si>
  <si>
    <t xml:space="preserve">2023-05-10 14:03:51</t>
  </si>
  <si>
    <t xml:space="preserve">[0 - 144166], [157336 - 275194]</t>
  </si>
  <si>
    <t xml:space="preserve">2023-05-10 09:16:27</t>
  </si>
  <si>
    <t xml:space="preserve">[0 - 275626], [292012 - 324172]</t>
  </si>
  <si>
    <t xml:space="preserve">2024-04-29 16:19:19</t>
  </si>
  <si>
    <t xml:space="preserve">[0 - 373965], [390351 - 396331]</t>
  </si>
  <si>
    <t xml:space="preserve">CARMEN B GREAVES</t>
  </si>
  <si>
    <t xml:space="preserve">2022-04-27 15:03:07</t>
  </si>
  <si>
    <t xml:space="preserve">[0 - 105814], [115860 - 161459]</t>
  </si>
  <si>
    <t xml:space="preserve">2022-04-27 10:10:27</t>
  </si>
  <si>
    <t xml:space="preserve">[0 - 161891], [178277 - 210598]</t>
  </si>
  <si>
    <t xml:space="preserve">2024-04-30 08:46:25</t>
  </si>
  <si>
    <t xml:space="preserve">[0 - 259613], [275999 - 281402]</t>
  </si>
  <si>
    <t xml:space="preserve">Burns, Michael</t>
  </si>
  <si>
    <t xml:space="preserve">2022-05-13 10:41:26</t>
  </si>
  <si>
    <t xml:space="preserve">[0 - 145348], [153054 - 271197]</t>
  </si>
  <si>
    <t xml:space="preserve">2022-05-13 05:53:21</t>
  </si>
  <si>
    <t xml:space="preserve">[0 - 271629], [288015 - 320755]</t>
  </si>
  <si>
    <t xml:space="preserve">2024-04-29 04:05:35</t>
  </si>
  <si>
    <t xml:space="preserve">[0 - 370572], [386958 - 392962]</t>
  </si>
  <si>
    <t xml:space="preserve">DENNIS J BARRY</t>
  </si>
  <si>
    <t xml:space="preserve">Correspondence</t>
  </si>
  <si>
    <t xml:space="preserve">2023-05-18 10:01:22</t>
  </si>
  <si>
    <t xml:space="preserve">[0 - 166992], [174598 - 239089]</t>
  </si>
  <si>
    <t xml:space="preserve">2023-05-18 06:19:12</t>
  </si>
  <si>
    <t xml:space="preserve">[0 - 239324], [255710 - 288348]</t>
  </si>
  <si>
    <t xml:space="preserve">2024-04-30 08:22:22</t>
  </si>
  <si>
    <t xml:space="preserve">[0 - 359025], [375411 - 381014]</t>
  </si>
  <si>
    <t xml:space="preserve">Browne, Michael</t>
  </si>
  <si>
    <t xml:space="preserve">2023-07-13 09:30:22</t>
  </si>
  <si>
    <t xml:space="preserve">[0 - 106946], [113952 - 188412]</t>
  </si>
  <si>
    <t xml:space="preserve">2023-07-13 07:48:55</t>
  </si>
  <si>
    <t xml:space="preserve">[0 - 188647], [205033 - 236637]</t>
  </si>
  <si>
    <t xml:space="preserve">2024-04-30 08:22:20</t>
  </si>
  <si>
    <t xml:space="preserve">[0 - 306777], [323163 - 328154]</t>
  </si>
  <si>
    <t xml:space="preserve">Sullivan, Bridget</t>
  </si>
  <si>
    <t xml:space="preserve">2022-01-03 13:04:00</t>
  </si>
  <si>
    <t xml:space="preserve">[0 - 295471], [303195 - 469672]</t>
  </si>
  <si>
    <t xml:space="preserve">2022-01-03 09:05:21</t>
  </si>
  <si>
    <t xml:space="preserve">[0 - 469907], [486293 - 518845]</t>
  </si>
  <si>
    <t xml:space="preserve">2024-04-30 08:22:36</t>
  </si>
  <si>
    <t xml:space="preserve">[0 - 566763], [583149 - 587587]</t>
  </si>
  <si>
    <t xml:space="preserve">Brandt, Gina</t>
  </si>
  <si>
    <t xml:space="preserve">2022-02-24 12:53:03</t>
  </si>
  <si>
    <t xml:space="preserve">[0 - 152285], [162337 - 244655]</t>
  </si>
  <si>
    <t xml:space="preserve">2022-02-24 07:07:53</t>
  </si>
  <si>
    <t xml:space="preserve">[0 - 244890], [261276 - 292772]</t>
  </si>
  <si>
    <t xml:space="preserve">2024-04-30 08:22:30</t>
  </si>
  <si>
    <t xml:space="preserve">[0 - 341193], [357579 - 362501]</t>
  </si>
  <si>
    <t xml:space="preserve">Burke, Susan</t>
  </si>
  <si>
    <t xml:space="preserve">2022-09-16 13:03:25</t>
  </si>
  <si>
    <t xml:space="preserve">[0 - 145247], [155297 - 238472]</t>
  </si>
  <si>
    <t xml:space="preserve">2022-09-16 11:16:40</t>
  </si>
  <si>
    <t xml:space="preserve">[0 - 238707], [255093 - 288358]</t>
  </si>
  <si>
    <t xml:space="preserve">2024-04-30 08:22:24</t>
  </si>
  <si>
    <t xml:space="preserve">[0 - 336770], [353156 - 358081]</t>
  </si>
  <si>
    <t xml:space="preserve">2023-05-18 06:18:00</t>
  </si>
  <si>
    <t xml:space="preserve">[0 - 239324], [255710 - 289377]</t>
  </si>
  <si>
    <t xml:space="preserve">2024-04-29 03:46:15</t>
  </si>
  <si>
    <t xml:space="preserve">[0 - 360055], [376441 - 382046]</t>
  </si>
  <si>
    <t xml:space="preserve">2023-07-13 07:49:25</t>
  </si>
  <si>
    <t xml:space="preserve">[0 - 188647], [205033 - 237646]</t>
  </si>
  <si>
    <t xml:space="preserve">2024-04-29 03:46:11</t>
  </si>
  <si>
    <t xml:space="preserve">[0 - 307782], [324168 - 329159]</t>
  </si>
  <si>
    <t xml:space="preserve">2022-09-16 13:02:29</t>
  </si>
  <si>
    <t xml:space="preserve">[0 - 142824], [152874 - 270813]</t>
  </si>
  <si>
    <t xml:space="preserve">2022-09-16 08:40:43</t>
  </si>
  <si>
    <t xml:space="preserve">[0 - 271245], [287631 - 322044]</t>
  </si>
  <si>
    <t xml:space="preserve">2024-04-29 03:46:22</t>
  </si>
  <si>
    <t xml:space="preserve">[0 - 371837], [388223 - 394203]</t>
  </si>
  <si>
    <t xml:space="preserve">2023-05-18 06:16:10</t>
  </si>
  <si>
    <t xml:space="preserve">[0 - 239324], [255710 - 287981]</t>
  </si>
  <si>
    <t xml:space="preserve">2024-04-29 16:31:10</t>
  </si>
  <si>
    <t xml:space="preserve">[0 - 358659], [375045 - 380650]</t>
  </si>
  <si>
    <t xml:space="preserve">2023-07-13 07:43:28</t>
  </si>
  <si>
    <t xml:space="preserve">[0 - 188647], [205033 - 238059]</t>
  </si>
  <si>
    <t xml:space="preserve">2024-04-29 16:31:08</t>
  </si>
  <si>
    <t xml:space="preserve">[0 - 308199], [324585 - 329575]</t>
  </si>
  <si>
    <t xml:space="preserve">2023-11-02 10:46:59</t>
  </si>
  <si>
    <t xml:space="preserve">[0 - 68101], [75707 - 115840]</t>
  </si>
  <si>
    <t xml:space="preserve">2023-11-02 06:51:47</t>
  </si>
  <si>
    <t xml:space="preserve">[0 - 116075], [132461 - 166293]</t>
  </si>
  <si>
    <t xml:space="preserve">2024-04-29 16:31:05</t>
  </si>
  <si>
    <t xml:space="preserve">[0 - 193394], [209780 - 215311]</t>
  </si>
  <si>
    <t xml:space="preserve">GRAHM M FLETCHER</t>
  </si>
  <si>
    <t xml:space="preserve">Order Reinstating Forfeited Cash or Surety Bond</t>
  </si>
  <si>
    <t xml:space="preserve">2024-01-18 17:24:25</t>
  </si>
  <si>
    <t xml:space="preserve">[0 - 69242], [82416 - 225192]</t>
  </si>
  <si>
    <t xml:space="preserve">2024-01-23 04:41:57</t>
  </si>
  <si>
    <t xml:space="preserve">[0 - 225427], [241813 - 275938]</t>
  </si>
  <si>
    <t xml:space="preserve">2024-04-30 08:00:56</t>
  </si>
  <si>
    <t xml:space="preserve">[0 - 302922], [319308 - 324727]</t>
  </si>
  <si>
    <t xml:space="preserve">ISAAC KELLEY</t>
  </si>
  <si>
    <t xml:space="preserve">Robiner, Susan M.</t>
  </si>
  <si>
    <t xml:space="preserve">2022-03-25 12:10:40</t>
  </si>
  <si>
    <t xml:space="preserve">[0 - 244488], [254552 - 263393]</t>
  </si>
  <si>
    <t xml:space="preserve">2022-03-25 07:27:01</t>
  </si>
  <si>
    <t xml:space="preserve">[0 - 263628], [280014 - 313038]</t>
  </si>
  <si>
    <t xml:space="preserve">2024-04-30 08:32:04</t>
  </si>
  <si>
    <t xml:space="preserve">[0 - 361513], [377899 - 383051]</t>
  </si>
  <si>
    <t xml:space="preserve">REX A BASSWOOD</t>
  </si>
  <si>
    <t xml:space="preserve">Amended Order</t>
  </si>
  <si>
    <t xml:space="preserve">2024-02-01 16:03:22</t>
  </si>
  <si>
    <t xml:space="preserve">[0 - 80549], [88145 - 192835]</t>
  </si>
  <si>
    <t xml:space="preserve">2024-02-01 10:37:15</t>
  </si>
  <si>
    <t xml:space="preserve">[0 - 200396], [216782 - 250126]</t>
  </si>
  <si>
    <t xml:space="preserve">2024-04-30 08:36:38</t>
  </si>
  <si>
    <t xml:space="preserve">[0 - 277322], [293708 - 299353]</t>
  </si>
  <si>
    <t xml:space="preserve">2022-01-06 15:25:46</t>
  </si>
  <si>
    <t xml:space="preserve">[0 - 298511], [308591 - 316231]</t>
  </si>
  <si>
    <t xml:space="preserve">2022-01-06 10:22:36</t>
  </si>
  <si>
    <t xml:space="preserve">[0 - 316465], [332851 - 364214]</t>
  </si>
  <si>
    <t xml:space="preserve">2024-04-30 08:36:57</t>
  </si>
  <si>
    <t xml:space="preserve">[0 - 433997], [450383 - 455047]</t>
  </si>
  <si>
    <t xml:space="preserve">2024-02-01 10:32:13</t>
  </si>
  <si>
    <t xml:space="preserve">[0 - 200396], [216782 - 250537]</t>
  </si>
  <si>
    <t xml:space="preserve">2024-04-29 16:43:45</t>
  </si>
  <si>
    <t xml:space="preserve">[0 - 277733], [294119 - 299764]</t>
  </si>
  <si>
    <t xml:space="preserve">Vasaly, Mary</t>
  </si>
  <si>
    <t xml:space="preserve">2023-01-03 13:31:24</t>
  </si>
  <si>
    <t xml:space="preserve">[0 - 132369], [145547 - 254821]</t>
  </si>
  <si>
    <t xml:space="preserve">2023-01-03 08:42:36</t>
  </si>
  <si>
    <t xml:space="preserve">[0 - 255253], [271639 - 303684]</t>
  </si>
  <si>
    <t xml:space="preserve">2024-04-29 16:43:57</t>
  </si>
  <si>
    <t xml:space="preserve">[0 - 352452], [368838 - 374016]</t>
  </si>
  <si>
    <t xml:space="preserve">RODRICK J CARPENTER</t>
  </si>
  <si>
    <t xml:space="preserve">Order for Conditional Release</t>
  </si>
  <si>
    <t xml:space="preserve">2021-04-15 15:07:26</t>
  </si>
  <si>
    <t xml:space="preserve">[0 - 13399171], [13406883 - 13422125]</t>
  </si>
  <si>
    <t xml:space="preserve">2021-04-16 03:46:13</t>
  </si>
  <si>
    <t xml:space="preserve">[0 - 13438012], [13454398 - 13488780]</t>
  </si>
  <si>
    <t xml:space="preserve">2024-04-30 09:07:18</t>
  </si>
  <si>
    <t xml:space="preserve">[0 - 13515689], [13532075 - 13538311]</t>
  </si>
  <si>
    <t xml:space="preserve">WILLIAM L NABORS</t>
  </si>
  <si>
    <t xml:space="preserve">Engisch, Nicole</t>
  </si>
  <si>
    <t xml:space="preserve">2020-02-04 11:45:54</t>
  </si>
  <si>
    <t xml:space="preserve">[0 - 130371], [138083 - 161680]</t>
  </si>
  <si>
    <t xml:space="preserve">2020-02-04 08:38:08</t>
  </si>
  <si>
    <t xml:space="preserve">[0 - 173807], [190193 - 224851]</t>
  </si>
  <si>
    <t xml:space="preserve">2024-04-30 09:34:01</t>
  </si>
  <si>
    <t xml:space="preserve">[0 - 274609], [290995 - 297233]</t>
  </si>
  <si>
    <t xml:space="preserve">ABDIQANI HASSAN</t>
  </si>
  <si>
    <t xml:space="preserve">2023-07-17 16:29:16</t>
  </si>
  <si>
    <t xml:space="preserve">[0 - 107397], [119483 - 198051]</t>
  </si>
  <si>
    <t xml:space="preserve">2023-07-18 05:07:11</t>
  </si>
  <si>
    <t xml:space="preserve">[0 - 198286], [214672 - 248182]</t>
  </si>
  <si>
    <t xml:space="preserve">2024-04-29 16:23:39</t>
  </si>
  <si>
    <t xml:space="preserve">[0 - 318322], [334708 - 339695]</t>
  </si>
  <si>
    <t xml:space="preserve">2023-07-18 05:06:15</t>
  </si>
  <si>
    <t xml:space="preserve">[0 - 198286], [214672 - 247111]</t>
  </si>
  <si>
    <t xml:space="preserve">2024-04-29 16:40:44</t>
  </si>
  <si>
    <t xml:space="preserve">[0 - 317250], [333636 - 338626]</t>
  </si>
  <si>
    <t xml:space="preserve">DELAYNA LUSSIER</t>
  </si>
  <si>
    <t xml:space="preserve">McPherson, Catherine (Judge)</t>
  </si>
  <si>
    <t xml:space="preserve">2023-09-05 16:34:41</t>
  </si>
  <si>
    <t xml:space="preserve">[0 - 174427], [187619 - 196869]</t>
  </si>
  <si>
    <t xml:space="preserve">Valenziano, Melinda (Wright Court Administration)</t>
  </si>
  <si>
    <t xml:space="preserve">2023-09-06 09:13:19</t>
  </si>
  <si>
    <t xml:space="preserve">[0 - 198445], [210653 - 216360]</t>
  </si>
  <si>
    <t xml:space="preserve">2023-09-06 09:13:27</t>
  </si>
  <si>
    <t xml:space="preserve">[0 - 217955], [230163 - 235281]</t>
  </si>
  <si>
    <t xml:space="preserve">2023-09-11 06:31:33</t>
  </si>
  <si>
    <t xml:space="preserve">[0 - 235516], [251902 - 286351]</t>
  </si>
  <si>
    <t xml:space="preserve">2024-04-30 07:31:14</t>
  </si>
  <si>
    <t xml:space="preserve">[0 - 335180], [351566 - 357088]</t>
  </si>
  <si>
    <t xml:space="preserve">EYUAEL KEBEDE</t>
  </si>
  <si>
    <t xml:space="preserve">2020-07-20 11:02:37</t>
  </si>
  <si>
    <t xml:space="preserve">[0 - 92081], [99799 - 151648]</t>
  </si>
  <si>
    <t xml:space="preserve">2020-07-20 06:18:27</t>
  </si>
  <si>
    <t xml:space="preserve">[0 - 152078], [168464 - 201580]</t>
  </si>
  <si>
    <t xml:space="preserve">2024-04-30 09:11:26</t>
  </si>
  <si>
    <t xml:space="preserve">[0 - 250593], [266979 - 272372]</t>
  </si>
  <si>
    <t xml:space="preserve">2021-10-27 13:02:04</t>
  </si>
  <si>
    <t xml:space="preserve">[0 - 112314], [118314 - 129488]</t>
  </si>
  <si>
    <t xml:space="preserve">2021-10-28 03:56:30</t>
  </si>
  <si>
    <t xml:space="preserve">[0 - 129919], [146305 - 181238]</t>
  </si>
  <si>
    <t xml:space="preserve">2024-04-30 08:59:50</t>
  </si>
  <si>
    <t xml:space="preserve">[0 - 251841], [268227 - 273518]</t>
  </si>
  <si>
    <t xml:space="preserve">2022-05-06 13:19:36</t>
  </si>
  <si>
    <t xml:space="preserve">[0 - 217640], [225326 - 234806]</t>
  </si>
  <si>
    <t xml:space="preserve">2022-05-09 07:31:05</t>
  </si>
  <si>
    <t xml:space="preserve">[0 - 235041], [251427 - 285466]</t>
  </si>
  <si>
    <t xml:space="preserve">2024-04-30 08:59:26</t>
  </si>
  <si>
    <t xml:space="preserve">[0 - 356117], [372503 - 378071]</t>
  </si>
  <si>
    <t xml:space="preserve">2021-11-18 17:18:23</t>
  </si>
  <si>
    <t xml:space="preserve">[0 - 93518], [99518 - 111093]</t>
  </si>
  <si>
    <t xml:space="preserve">2021-11-22 06:17:15</t>
  </si>
  <si>
    <t xml:space="preserve">[0 - 111523], [127909 - 164859]</t>
  </si>
  <si>
    <t xml:space="preserve">2024-04-30 08:59:46</t>
  </si>
  <si>
    <t xml:space="preserve">[0 - 257414], [273800 - 279231]</t>
  </si>
  <si>
    <t xml:space="preserve">IFRAH HASSAN</t>
  </si>
  <si>
    <t xml:space="preserve">Koch, William</t>
  </si>
  <si>
    <t xml:space="preserve">2022-11-10 12:05:45</t>
  </si>
  <si>
    <t xml:space="preserve">[0 - 823883], [836897 - 902153]</t>
  </si>
  <si>
    <t xml:space="preserve">2022-11-10 07:17:35</t>
  </si>
  <si>
    <t xml:space="preserve">[0 - 906878], [923264 - 956599]</t>
  </si>
  <si>
    <t xml:space="preserve">2024-04-30 09:30:39</t>
  </si>
  <si>
    <t xml:space="preserve">[0 - 1026452], [1042838 - 1047568]</t>
  </si>
  <si>
    <t xml:space="preserve">2019-01-09 13:26:36</t>
  </si>
  <si>
    <t xml:space="preserve">[0 - 15878], [23576 - 185152]</t>
  </si>
  <si>
    <t xml:space="preserve">2019-01-09 08:13:29</t>
  </si>
  <si>
    <t xml:space="preserve">[0 - 185387], [201773 - 235149]</t>
  </si>
  <si>
    <t xml:space="preserve">2024-04-30 09:31:07</t>
  </si>
  <si>
    <t xml:space="preserve">[0 - 262156], [278542 - 283996]</t>
  </si>
  <si>
    <t xml:space="preserve">2018-08-28 13:14:28</t>
  </si>
  <si>
    <t xml:space="preserve">[0 - 12364], [20076 - 92980]</t>
  </si>
  <si>
    <t xml:space="preserve">2018-08-29 04:15:26</t>
  </si>
  <si>
    <t xml:space="preserve">[0 - 93215], [109601 - 144358]</t>
  </si>
  <si>
    <t xml:space="preserve">2024-04-30 09:31:10</t>
  </si>
  <si>
    <t xml:space="preserve">[0 - 214828], [231214 - 236582]</t>
  </si>
  <si>
    <t xml:space="preserve">2022-11-10 07:17:08</t>
  </si>
  <si>
    <t xml:space="preserve">[0 - 906878], [923264 - 954363]</t>
  </si>
  <si>
    <t xml:space="preserve">2024-04-30 08:48:00</t>
  </si>
  <si>
    <t xml:space="preserve">[0 - 1024216], [1040602 - 1045331]</t>
  </si>
  <si>
    <t xml:space="preserve">JALEISHA L TAYLOR</t>
  </si>
  <si>
    <t xml:space="preserve">Askalani, Shereen</t>
  </si>
  <si>
    <t xml:space="preserve">2023-05-25 16:00:50</t>
  </si>
  <si>
    <t xml:space="preserve">[0 - 82668], [95870 - 880490]</t>
  </si>
  <si>
    <t xml:space="preserve">2023-05-25 11:15:23</t>
  </si>
  <si>
    <t xml:space="preserve">[0 - 880921], [897307 - 930870]</t>
  </si>
  <si>
    <t xml:space="preserve">2024-04-30 07:34:05</t>
  </si>
  <si>
    <t xml:space="preserve">[0 - 956938], [973324 - 977826]</t>
  </si>
  <si>
    <t xml:space="preserve">JIMMY SPEARS</t>
  </si>
  <si>
    <t xml:space="preserve">2020-06-10 13:02:36</t>
  </si>
  <si>
    <t xml:space="preserve">[0 - 74983], [82701 - 215130]</t>
  </si>
  <si>
    <t xml:space="preserve">2020-06-10 08:16:02</t>
  </si>
  <si>
    <t xml:space="preserve">[0 - 1376202], [1392588 - 1426213]</t>
  </si>
  <si>
    <t xml:space="preserve">2024-04-30 08:49:22</t>
  </si>
  <si>
    <t xml:space="preserve">[0 - 1452668], [1469054 - 1473955]</t>
  </si>
  <si>
    <t xml:space="preserve">2020-12-31 14:06:49</t>
  </si>
  <si>
    <t xml:space="preserve">[0 - 41961], [49659 - 248545]</t>
  </si>
  <si>
    <t xml:space="preserve">2020-12-31 09:50:34</t>
  </si>
  <si>
    <t xml:space="preserve">[0 - 248780], [265166 - 296645]</t>
  </si>
  <si>
    <t xml:space="preserve">2024-04-30 08:49:14</t>
  </si>
  <si>
    <t xml:space="preserve">[0 - 323092], [339478 - 344360]</t>
  </si>
  <si>
    <t xml:space="preserve">Probation Violation Warrant</t>
  </si>
  <si>
    <t xml:space="preserve">2021-11-30 15:26:35</t>
  </si>
  <si>
    <t xml:space="preserve">[0 - 131074], [141142 - 269785]</t>
  </si>
  <si>
    <t xml:space="preserve">2021-11-30 09:47:24</t>
  </si>
  <si>
    <t xml:space="preserve">[0 - 270217], [286603 - 318642]</t>
  </si>
  <si>
    <t xml:space="preserve">2024-04-30 08:49:08</t>
  </si>
  <si>
    <t xml:space="preserve">[0 - 367677], [384063 - 389480]</t>
  </si>
  <si>
    <t xml:space="preserve">Janzen, Lisa</t>
  </si>
  <si>
    <t xml:space="preserve">2023-05-17 08:59:55</t>
  </si>
  <si>
    <t xml:space="preserve">[0 - 117262], [130438 - 217943]</t>
  </si>
  <si>
    <t xml:space="preserve">2023-05-17 04:06:29</t>
  </si>
  <si>
    <t xml:space="preserve">[0 - 218375], [234761 - 268737]</t>
  </si>
  <si>
    <t xml:space="preserve">2024-04-30 08:49:01</t>
  </si>
  <si>
    <t xml:space="preserve">[0 - 317781], [334167 - 339603]</t>
  </si>
  <si>
    <t xml:space="preserve">2023-10-04 15:39:17</t>
  </si>
  <si>
    <t xml:space="preserve">[0 - 94743], [102331 - 232744]</t>
  </si>
  <si>
    <t xml:space="preserve">2023-10-04 12:01:10</t>
  </si>
  <si>
    <t xml:space="preserve">[0 - 232979], [249365 - 282496]</t>
  </si>
  <si>
    <t xml:space="preserve">2024-04-30 07:22:11</t>
  </si>
  <si>
    <t xml:space="preserve">[0 - 309118], [325504 - 330565]</t>
  </si>
  <si>
    <t xml:space="preserve">Abrams, Ron</t>
  </si>
  <si>
    <t xml:space="preserve">2023-09-29 14:57:04</t>
  </si>
  <si>
    <t xml:space="preserve">[0 - 38435], [51611 - 245837]</t>
  </si>
  <si>
    <t xml:space="preserve">2023-09-29 10:21:26</t>
  </si>
  <si>
    <t xml:space="preserve">[0 - 246072], [262458 - 295664]</t>
  </si>
  <si>
    <t xml:space="preserve">2024-04-30 07:22:13</t>
  </si>
  <si>
    <t xml:space="preserve">[0 - 322122], [338508 - 343403]</t>
  </si>
  <si>
    <t xml:space="preserve">KESSIE WILSON</t>
  </si>
  <si>
    <t xml:space="preserve">2023-09-29 12:13:51</t>
  </si>
  <si>
    <t xml:space="preserve">[0 - 74030], [87206 - 233319]</t>
  </si>
  <si>
    <t xml:space="preserve">2023-09-29 07:20:11</t>
  </si>
  <si>
    <t xml:space="preserve">[0 - 233751], [250137 - 284771]</t>
  </si>
  <si>
    <t xml:space="preserve">2024-04-30 08:25:18</t>
  </si>
  <si>
    <t xml:space="preserve">[0 - 333816], [350202 - 355632]</t>
  </si>
  <si>
    <t xml:space="preserve">MARK A REINHART</t>
  </si>
  <si>
    <t xml:space="preserve">2023-04-30 09:45:46</t>
  </si>
  <si>
    <t xml:space="preserve">[0 - 143416], [155468 - 183879]</t>
  </si>
  <si>
    <t xml:space="preserve">2023-05-01 10:27:44</t>
  </si>
  <si>
    <t xml:space="preserve">[0 - 184276], [196340 - 256978]</t>
  </si>
  <si>
    <t xml:space="preserve">2023-05-01 10:14:46</t>
  </si>
  <si>
    <t xml:space="preserve">[0 - 257213], [273599 - 306318]</t>
  </si>
  <si>
    <t xml:space="preserve">2024-04-29 16:11:42</t>
  </si>
  <si>
    <t xml:space="preserve">[0 - 398801], [415187 - 420752]</t>
  </si>
  <si>
    <t xml:space="preserve">2023-05-02 06:24:26</t>
  </si>
  <si>
    <t xml:space="preserve">[0 - 257213], [273599 - 305548]</t>
  </si>
  <si>
    <t xml:space="preserve">2024-04-30 07:31:55</t>
  </si>
  <si>
    <t xml:space="preserve">[0 - 398033], [414419 - 419985]</t>
  </si>
  <si>
    <t xml:space="preserve">2023-05-18 16:24:07</t>
  </si>
  <si>
    <t xml:space="preserve">[0 - 145214], [157278 - 209805]</t>
  </si>
  <si>
    <t xml:space="preserve">2023-05-22 03:18:54</t>
  </si>
  <si>
    <t xml:space="preserve">[0 - 210040], [226426 - 258996]</t>
  </si>
  <si>
    <t xml:space="preserve">2024-04-30 07:31:54</t>
  </si>
  <si>
    <t xml:space="preserve">[0 - 286213], [302599 - 308243]</t>
  </si>
  <si>
    <t xml:space="preserve">MOHAMED SHIDE</t>
  </si>
  <si>
    <t xml:space="preserve">Order for Booking</t>
  </si>
  <si>
    <t xml:space="preserve">Siegesmund, Kristin</t>
  </si>
  <si>
    <t xml:space="preserve">2023-01-13 10:14:57</t>
  </si>
  <si>
    <t xml:space="preserve">[0 - 67620], [80658 - 131896]</t>
  </si>
  <si>
    <t xml:space="preserve">2023-01-13 05:49:56</t>
  </si>
  <si>
    <t xml:space="preserve">[0 - 132131], [148517 - 181328]</t>
  </si>
  <si>
    <t xml:space="preserve">2024-04-30 07:17:44</t>
  </si>
  <si>
    <t xml:space="preserve">[0 - 207545], [223931 - 228578]</t>
  </si>
  <si>
    <t xml:space="preserve">2023-04-27 11:34:54</t>
  </si>
  <si>
    <t xml:space="preserve">[0 - 86195], [93223 - 146338]</t>
  </si>
  <si>
    <t xml:space="preserve">2023-04-27 08:41:32</t>
  </si>
  <si>
    <t xml:space="preserve">[0 - 146768], [163154 - 197443]</t>
  </si>
  <si>
    <t xml:space="preserve">2024-04-30 07:17:38</t>
  </si>
  <si>
    <t xml:space="preserve">[0 - 224162], [240548 - 245666]</t>
  </si>
  <si>
    <t xml:space="preserve">MUAD ABDULKADIR</t>
  </si>
  <si>
    <t xml:space="preserve">2023-05-12 01:07:36</t>
  </si>
  <si>
    <t xml:space="preserve">[0 - 216985], [222985 - 235822]</t>
  </si>
  <si>
    <t xml:space="preserve">2023-05-12 06:42:01</t>
  </si>
  <si>
    <t xml:space="preserve">[0 - 236252], [252638 - 296099]</t>
  </si>
  <si>
    <t xml:space="preserve">2024-04-30 07:29:04</t>
  </si>
  <si>
    <t xml:space="preserve">[0 - 891559], [907945 - 914366]</t>
  </si>
  <si>
    <t xml:space="preserve">Scheduling Order</t>
  </si>
  <si>
    <t xml:space="preserve">2024-01-26 15:12:33</t>
  </si>
  <si>
    <t xml:space="preserve">[0 - 163528], [171124 - 177863]</t>
  </si>
  <si>
    <t xml:space="preserve">2024-01-26 10:53:13</t>
  </si>
  <si>
    <t xml:space="preserve">[0 - 184701], [201087 - 234855]</t>
  </si>
  <si>
    <t xml:space="preserve">2024-04-30 07:28:57</t>
  </si>
  <si>
    <t xml:space="preserve">[0 - 282992], [299378 - 304188]</t>
  </si>
  <si>
    <t xml:space="preserve">2023-05-12 06:42:41</t>
  </si>
  <si>
    <t xml:space="preserve">[0 - 236252], [252638 - 298010]</t>
  </si>
  <si>
    <t xml:space="preserve">2024-04-30 07:29:42</t>
  </si>
  <si>
    <t xml:space="preserve">[0 - 893465], [909851 - 916270]</t>
  </si>
  <si>
    <t xml:space="preserve">AARON CHERRY</t>
  </si>
  <si>
    <t xml:space="preserve">2024-02-09 16:03:55</t>
  </si>
  <si>
    <t xml:space="preserve">[0 - 144656], [156708 - 185899]</t>
  </si>
  <si>
    <t xml:space="preserve">2024-02-09 16:19:06</t>
  </si>
  <si>
    <t xml:space="preserve">[0 - 186296], [193302 - 250900]</t>
  </si>
  <si>
    <t xml:space="preserve">2024-02-09 10:30:56</t>
  </si>
  <si>
    <t xml:space="preserve">[0 - 251135], [267521 - 302037]</t>
  </si>
  <si>
    <t xml:space="preserve">2024-04-30 07:27:25</t>
  </si>
  <si>
    <t xml:space="preserve">[0 - 438152], [454538 - 460208]</t>
  </si>
  <si>
    <t xml:space="preserve">Finding of Incompetency and Order</t>
  </si>
  <si>
    <t xml:space="preserve">Skibbie, Lori</t>
  </si>
  <si>
    <t xml:space="preserve">2023-12-06 15:53:20</t>
  </si>
  <si>
    <t xml:space="preserve">[0 - 142645], [154697 - 205802]</t>
  </si>
  <si>
    <t xml:space="preserve">2023-12-06 16:02:55</t>
  </si>
  <si>
    <t xml:space="preserve">[0 - 206200], [213228 - 301671]</t>
  </si>
  <si>
    <t xml:space="preserve">2023-12-06 10:44:53</t>
  </si>
  <si>
    <t xml:space="preserve">[0 - 302101], [318487 - 356788]</t>
  </si>
  <si>
    <t xml:space="preserve">2024-04-30 07:27:32</t>
  </si>
  <si>
    <t xml:space="preserve">[0 - 492842], [509228 - 514524]</t>
  </si>
  <si>
    <t xml:space="preserve">2024-01-31 15:55:42</t>
  </si>
  <si>
    <t xml:space="preserve">[0 - 111108], [117108 - 130664]</t>
  </si>
  <si>
    <t xml:space="preserve">2024-01-31 10:16:42</t>
  </si>
  <si>
    <t xml:space="preserve">[0 - 131094], [147480 - 184410]</t>
  </si>
  <si>
    <t xml:space="preserve">2024-04-30 07:27:27</t>
  </si>
  <si>
    <t xml:space="preserve">[0 - 254926], [271312 - 276513]</t>
  </si>
  <si>
    <t xml:space="preserve">Peralta, Nelson</t>
  </si>
  <si>
    <t xml:space="preserve">2024-03-11 09:55:00</t>
  </si>
  <si>
    <t xml:space="preserve">[0 - 96616], [104200 - 243943]</t>
  </si>
  <si>
    <t xml:space="preserve">2024-03-11 10:05:01</t>
  </si>
  <si>
    <t xml:space="preserve">[0 - 244178], [260564 - 294475]</t>
  </si>
  <si>
    <t xml:space="preserve">2024-04-30 07:27:19</t>
  </si>
  <si>
    <t xml:space="preserve">[0 - 320933], [337319 - 342213]</t>
  </si>
  <si>
    <t xml:space="preserve">AMY LILLEVOLD</t>
  </si>
  <si>
    <t xml:space="preserve">Andow, Anna</t>
  </si>
  <si>
    <t xml:space="preserve">2022-10-21 09:09:33</t>
  </si>
  <si>
    <t xml:space="preserve">[0 - 67944], [75630 - 167713]</t>
  </si>
  <si>
    <t xml:space="preserve">2022-10-21 06:07:40</t>
  </si>
  <si>
    <t xml:space="preserve">[0 - 167948], [184334 - 216580]</t>
  </si>
  <si>
    <t xml:space="preserve">2024-04-29 16:22:00</t>
  </si>
  <si>
    <t xml:space="preserve">[0 - 243169], [259555 - 264600]</t>
  </si>
  <si>
    <t xml:space="preserve">ANNE RILEY</t>
  </si>
  <si>
    <t xml:space="preserve">Order Denying Removal of Judicial Officer</t>
  </si>
  <si>
    <t xml:space="preserve">2023-11-16 09:44:48</t>
  </si>
  <si>
    <t xml:space="preserve">[0 - 120387], [133591 - 198123]</t>
  </si>
  <si>
    <t xml:space="preserve">2023-11-16 04:35:40</t>
  </si>
  <si>
    <t xml:space="preserve">[0 - 198358], [214744 - 249060]</t>
  </si>
  <si>
    <t xml:space="preserve">2024-04-30 09:22:04</t>
  </si>
  <si>
    <t xml:space="preserve">[0 - 297810], [314196 - 319636]</t>
  </si>
  <si>
    <t xml:space="preserve">2023-12-21 10:14:19</t>
  </si>
  <si>
    <t xml:space="preserve">[0 - 176607], [189811 - 198891]</t>
  </si>
  <si>
    <t xml:space="preserve">2023-12-21 04:51:23</t>
  </si>
  <si>
    <t xml:space="preserve">[0 - 199126], [215512 - 250186]</t>
  </si>
  <si>
    <t xml:space="preserve">2024-04-30 09:21:47</t>
  </si>
  <si>
    <t xml:space="preserve">[0 - 299207], [315593 - 321303]</t>
  </si>
  <si>
    <t xml:space="preserve">2024-01-11 10:11:20</t>
  </si>
  <si>
    <t xml:space="preserve">[0 - 162656], [170252 - 192978]</t>
  </si>
  <si>
    <t xml:space="preserve">2024-01-11 05:16:48</t>
  </si>
  <si>
    <t xml:space="preserve">[0 - 200664], [217050 - 252132]</t>
  </si>
  <si>
    <t xml:space="preserve">2024-04-30 09:21:44</t>
  </si>
  <si>
    <t xml:space="preserve">[0 - 301155], [317541 - 323249]</t>
  </si>
  <si>
    <t xml:space="preserve">2023-12-27 08:35:20</t>
  </si>
  <si>
    <t xml:space="preserve">[0 - 124321], [137513 - 146606]</t>
  </si>
  <si>
    <t xml:space="preserve">2023-12-27 03:43:53</t>
  </si>
  <si>
    <t xml:space="preserve">[0 - 146841], [163227 - 197886]</t>
  </si>
  <si>
    <t xml:space="preserve">2024-04-30 09:21:45</t>
  </si>
  <si>
    <t xml:space="preserve">[0 - 246883], [263269 - 268952]</t>
  </si>
  <si>
    <t xml:space="preserve">2024-01-16 17:34:46</t>
  </si>
  <si>
    <t xml:space="preserve">[0 - 71652], [79250 - 146259]</t>
  </si>
  <si>
    <t xml:space="preserve">2024-01-17 03:07:01</t>
  </si>
  <si>
    <t xml:space="preserve">[0 - 146494], [162880 - 197681]</t>
  </si>
  <si>
    <t xml:space="preserve">2024-04-30 09:21:36</t>
  </si>
  <si>
    <t xml:space="preserve">[0 - 246694], [263080 - 268785]</t>
  </si>
  <si>
    <t xml:space="preserve">FUE VANG</t>
  </si>
  <si>
    <t xml:space="preserve">Other Document</t>
  </si>
  <si>
    <t xml:space="preserve">Saterbak, Melissa (Anoka Judge)</t>
  </si>
  <si>
    <t xml:space="preserve">2024-01-10 12:11:41</t>
  </si>
  <si>
    <t xml:space="preserve">[0 - 65517], [78713 - 178789]</t>
  </si>
  <si>
    <t xml:space="preserve">Christopherson, Wendy (Anoka Court Administration)</t>
  </si>
  <si>
    <t xml:space="preserve">2024-01-10 13:17:43</t>
  </si>
  <si>
    <t xml:space="preserve">[0 - 180004], [192220 - 216798]</t>
  </si>
  <si>
    <t xml:space="preserve">2024-01-10 09:23:56</t>
  </si>
  <si>
    <t xml:space="preserve">[0 - 217033], [233419 - 267652]</t>
  </si>
  <si>
    <t xml:space="preserve">2024-04-30 07:41:27</t>
  </si>
  <si>
    <t xml:space="preserve">[0 - 294651], [311037 - 316488]</t>
  </si>
  <si>
    <t xml:space="preserve">IBSSA YOUSSUF</t>
  </si>
  <si>
    <t xml:space="preserve">2024-01-08 10:14:25</t>
  </si>
  <si>
    <t xml:space="preserve">[0 - 71519], [79125 - 207700]</t>
  </si>
  <si>
    <t xml:space="preserve">2024-01-08 05:30:55</t>
  </si>
  <si>
    <t xml:space="preserve">[0 - 207935], [224321 - 258315]</t>
  </si>
  <si>
    <t xml:space="preserve">2024-04-30 07:53:13</t>
  </si>
  <si>
    <t xml:space="preserve">[0 - 285403], [301789 - 307326]</t>
  </si>
  <si>
    <t xml:space="preserve">JARELLE VAUGHN</t>
  </si>
  <si>
    <t xml:space="preserve">Mercurio, Danielle</t>
  </si>
  <si>
    <t xml:space="preserve">2024-01-19 15:40:07</t>
  </si>
  <si>
    <t xml:space="preserve">[0 - 191585], [203667 - 250279]</t>
  </si>
  <si>
    <t xml:space="preserve">2024-01-19 15:56:08</t>
  </si>
  <si>
    <t xml:space="preserve">[0 - 250677], [257705 - 308618]</t>
  </si>
  <si>
    <t xml:space="preserve">2024-01-19 10:10:20</t>
  </si>
  <si>
    <t xml:space="preserve">[0 - 309048], [325434 - 363624]</t>
  </si>
  <si>
    <t xml:space="preserve">2024-04-29 16:27:46</t>
  </si>
  <si>
    <t xml:space="preserve">[0 - 543417], [559803 - 565190]</t>
  </si>
  <si>
    <t xml:space="preserve">Order for Production of Medical Records</t>
  </si>
  <si>
    <t xml:space="preserve">2023-04-03 13:39:54</t>
  </si>
  <si>
    <t xml:space="preserve">[0 - 99144], [106150 - 174476]</t>
  </si>
  <si>
    <t xml:space="preserve">2023-04-04 06:04:25</t>
  </si>
  <si>
    <t xml:space="preserve">[0 - 174711], [191097 - 223779]</t>
  </si>
  <si>
    <t xml:space="preserve">2024-04-29 16:27:55</t>
  </si>
  <si>
    <t xml:space="preserve">[0 - 272089], [288475 - 293426]</t>
  </si>
  <si>
    <t xml:space="preserve">JEREMIAH RIVERS</t>
  </si>
  <si>
    <t xml:space="preserve">Quam, Jay M.</t>
  </si>
  <si>
    <t xml:space="preserve">2023-11-28 15:04:29</t>
  </si>
  <si>
    <t xml:space="preserve">[0 - 160216], [167774 - 250114]</t>
  </si>
  <si>
    <t xml:space="preserve">2023-11-28 09:26:07</t>
  </si>
  <si>
    <t xml:space="preserve">[0 - 250349], [266735 - 300978]</t>
  </si>
  <si>
    <t xml:space="preserve">2024-04-30 07:40:51</t>
  </si>
  <si>
    <t xml:space="preserve">[0 - 349400], [365786 - 370710]</t>
  </si>
  <si>
    <t xml:space="preserve">JULIET HIGGINS</t>
  </si>
  <si>
    <t xml:space="preserve">2023-05-18 08:54:31</t>
  </si>
  <si>
    <t xml:space="preserve">[0 - 160243], [167849 - 232610]</t>
  </si>
  <si>
    <t xml:space="preserve">2023-05-18 04:53:18</t>
  </si>
  <si>
    <t xml:space="preserve">[0 - 232845], [249231 - 281881]</t>
  </si>
  <si>
    <t xml:space="preserve">2024-04-29 16:20:58</t>
  </si>
  <si>
    <t xml:space="preserve">[0 - 330744], [347130 - 352674]</t>
  </si>
  <si>
    <t xml:space="preserve">2023-04-03 13:39:53</t>
  </si>
  <si>
    <t xml:space="preserve">[0 - 129678], [136684 - 207742]</t>
  </si>
  <si>
    <t xml:space="preserve">2023-04-04 06:03:47</t>
  </si>
  <si>
    <t xml:space="preserve">[0 - 207977], [224363 - 256219]</t>
  </si>
  <si>
    <t xml:space="preserve">2024-04-29 16:20:59</t>
  </si>
  <si>
    <t xml:space="preserve">[0 - 304539], [320925 - 325877]</t>
  </si>
  <si>
    <t xml:space="preserve">2023-06-08 09:43:44</t>
  </si>
  <si>
    <t xml:space="preserve">[0 - 109629], [116657 - 186535]</t>
  </si>
  <si>
    <t xml:space="preserve">2023-06-08 09:55:45</t>
  </si>
  <si>
    <t xml:space="preserve">[0 - 186770], [203156 - 235400]</t>
  </si>
  <si>
    <t xml:space="preserve">2024-04-29 16:20:56</t>
  </si>
  <si>
    <t xml:space="preserve">[0 - 305533], [321919 - 326907]</t>
  </si>
  <si>
    <t xml:space="preserve">Robben, Patrick</t>
  </si>
  <si>
    <t xml:space="preserve">2022-10-12 15:13:55</t>
  </si>
  <si>
    <t xml:space="preserve">[0 - 100721], [110939 - 249714]</t>
  </si>
  <si>
    <t xml:space="preserve">2022-10-12 10:26:19</t>
  </si>
  <si>
    <t xml:space="preserve">[0 - 249949], [266335 - 297823]</t>
  </si>
  <si>
    <t xml:space="preserve">2024-04-29 16:21:10</t>
  </si>
  <si>
    <t xml:space="preserve">[0 - 324281], [340667 - 345559]</t>
  </si>
  <si>
    <t xml:space="preserve">Daly, Margaret</t>
  </si>
  <si>
    <t xml:space="preserve">2023-01-11 11:19:30</t>
  </si>
  <si>
    <t xml:space="preserve">[0 - 78678], [91696 - 230381]</t>
  </si>
  <si>
    <t xml:space="preserve">2023-01-11 05:28:13</t>
  </si>
  <si>
    <t xml:space="preserve">[0 - 230616], [247002 - 280103]</t>
  </si>
  <si>
    <t xml:space="preserve">2024-04-29 16:21:05</t>
  </si>
  <si>
    <t xml:space="preserve">[0 - 306560], [322946 - 327840]</t>
  </si>
  <si>
    <t xml:space="preserve">LAMAR GLASS</t>
  </si>
  <si>
    <t xml:space="preserve">2022-08-10 09:43:21</t>
  </si>
  <si>
    <t xml:space="preserve">[0 - 227981], [238061 - 314714]</t>
  </si>
  <si>
    <t xml:space="preserve">2022-08-10 05:59:32</t>
  </si>
  <si>
    <t xml:space="preserve">[0 - 314948], [331334 - 363721]</t>
  </si>
  <si>
    <t xml:space="preserve">2024-04-29 15:30:00</t>
  </si>
  <si>
    <t xml:space="preserve">[0 - 433501], [449887 - 454551]</t>
  </si>
  <si>
    <t xml:space="preserve">LAWRENCE DURHEIM</t>
  </si>
  <si>
    <t xml:space="preserve">2021-02-02 15:47:58</t>
  </si>
  <si>
    <t xml:space="preserve">[0 - 95298], [103016 - 237382]</t>
  </si>
  <si>
    <t xml:space="preserve">2021-02-02 10:11:06</t>
  </si>
  <si>
    <t xml:space="preserve">[0 - 237617], [254003 - 285750]</t>
  </si>
  <si>
    <t xml:space="preserve">2024-04-30 09:02:46</t>
  </si>
  <si>
    <t xml:space="preserve">[0 - 312193], [328579 - 333459]</t>
  </si>
  <si>
    <t xml:space="preserve">2021-05-06 10:39:49</t>
  </si>
  <si>
    <t xml:space="preserve">[0 - 153377], [161095 - 243768]</t>
  </si>
  <si>
    <t xml:space="preserve">2021-05-06 06:31:53</t>
  </si>
  <si>
    <t xml:space="preserve">[0 - 244003], [260389 - 292542]</t>
  </si>
  <si>
    <t xml:space="preserve">2024-04-30 09:02:37</t>
  </si>
  <si>
    <t xml:space="preserve">[0 - 340963], [357349 - 362273]</t>
  </si>
  <si>
    <t xml:space="preserve">2021-03-08 11:49:51</t>
  </si>
  <si>
    <t xml:space="preserve">[0 - 147707], [155425 - 273345]</t>
  </si>
  <si>
    <t xml:space="preserve">2021-03-08 05:57:07</t>
  </si>
  <si>
    <t xml:space="preserve">[0 - 273775], [290161 - 322950]</t>
  </si>
  <si>
    <t xml:space="preserve">2024-04-30 09:02:42</t>
  </si>
  <si>
    <t xml:space="preserve">[0 - 372743], [389129 - 395109]</t>
  </si>
  <si>
    <t xml:space="preserve">MATTHEW D GUERTIN</t>
  </si>
  <si>
    <t xml:space="preserve">2023-07-13 11:00:00</t>
  </si>
  <si>
    <t xml:space="preserve">[0 - 161837], [173889 - 205000]</t>
  </si>
  <si>
    <t xml:space="preserve">2023-07-13 12:13:34</t>
  </si>
  <si>
    <t xml:space="preserve">[0 - 205398], [212404 - 279682]</t>
  </si>
  <si>
    <t xml:space="preserve">2023-07-13 09:57:12</t>
  </si>
  <si>
    <t xml:space="preserve">[0 - 279917], [296303 - 330652]</t>
  </si>
  <si>
    <t xml:space="preserve">2024-04-30 07:23:56</t>
  </si>
  <si>
    <t xml:space="preserve">[0 - 488749], [505135 - 511028]</t>
  </si>
  <si>
    <t xml:space="preserve">2024-04-30 07:23:55</t>
  </si>
  <si>
    <t xml:space="preserve">[0 - 1085178], [1101564 - 1107468]</t>
  </si>
  <si>
    <t xml:space="preserve">2024-04-12 14:18:02</t>
  </si>
  <si>
    <t xml:space="preserve">[0 - 227247], [234853 - 244007]</t>
  </si>
  <si>
    <t xml:space="preserve">2024-04-12 14:49:41</t>
  </si>
  <si>
    <t xml:space="preserve">[0 - 244242], [260628 - 294982]</t>
  </si>
  <si>
    <t xml:space="preserve">2024-04-30 07:23:45</t>
  </si>
  <si>
    <t xml:space="preserve">[0 - 343917], [360303 - 365930]</t>
  </si>
  <si>
    <t xml:space="preserve">Order for Continuance</t>
  </si>
  <si>
    <t xml:space="preserve">2023-06-14 14:23:20</t>
  </si>
  <si>
    <t xml:space="preserve">[0 - 68297], [75903 - 144170]</t>
  </si>
  <si>
    <t xml:space="preserve">2023-06-15 03:48:11</t>
  </si>
  <si>
    <t xml:space="preserve">[0 - 144405], [160791 - 194897]</t>
  </si>
  <si>
    <t xml:space="preserve">2024-04-30 07:23:57</t>
  </si>
  <si>
    <t xml:space="preserve">[0 - 222232], [238618 - 244403]</t>
  </si>
  <si>
    <t xml:space="preserve">MARVAL BARNES</t>
  </si>
  <si>
    <t xml:space="preserve">Cahill, Peter</t>
  </si>
  <si>
    <t xml:space="preserve">2021-08-26 08:27:05</t>
  </si>
  <si>
    <t xml:space="preserve">[0 - 70154], [77854 - 291387]</t>
  </si>
  <si>
    <t xml:space="preserve">2021-08-26 04:43:41</t>
  </si>
  <si>
    <t xml:space="preserve">[0 - 299201], [315587 - 348471]</t>
  </si>
  <si>
    <t xml:space="preserve">2024-04-30 08:02:33</t>
  </si>
  <si>
    <t xml:space="preserve">[0 - 375864], [392250 - 398094]</t>
  </si>
  <si>
    <t xml:space="preserve">MOLLY PRICE</t>
  </si>
  <si>
    <t xml:space="preserve">2022-12-27 14:18:22</t>
  </si>
  <si>
    <t xml:space="preserve">[0 - 136397], [143975 - 154921]</t>
  </si>
  <si>
    <t xml:space="preserve">2022-12-29 07:05:59</t>
  </si>
  <si>
    <t xml:space="preserve">[0 - 155156], [171542 - 204718]</t>
  </si>
  <si>
    <t xml:space="preserve">2024-04-29 16:22:52</t>
  </si>
  <si>
    <t xml:space="preserve">[0 - 253416], [269802 - 275189]</t>
  </si>
  <si>
    <t xml:space="preserve">NICOLE KELM</t>
  </si>
  <si>
    <t xml:space="preserve">2023-10-16 07:04:43</t>
  </si>
  <si>
    <t xml:space="preserve">[0 - 147780], [155358 - 162610]</t>
  </si>
  <si>
    <t xml:space="preserve">2023-10-18 06:14:38</t>
  </si>
  <si>
    <t xml:space="preserve">[0 - 162844], [179230 - 212653]</t>
  </si>
  <si>
    <t xml:space="preserve">2024-04-29 16:46:07</t>
  </si>
  <si>
    <t xml:space="preserve">[0 - 282301], [298687 - 303222]</t>
  </si>
  <si>
    <t xml:space="preserve">NICOLLE FAWCETT</t>
  </si>
  <si>
    <t xml:space="preserve">2024-04-05 16:08:39</t>
  </si>
  <si>
    <t xml:space="preserve">[0 - 86922], [98530 - 234884]</t>
  </si>
  <si>
    <t xml:space="preserve">2024-04-05 16:34:18</t>
  </si>
  <si>
    <t xml:space="preserve">[0 - 235118], [251504 - 284583]</t>
  </si>
  <si>
    <t xml:space="preserve">2024-04-30 08:27:25</t>
  </si>
  <si>
    <t xml:space="preserve">[0 - 310723], [327109 - 331643]</t>
  </si>
  <si>
    <t xml:space="preserve">2024-01-04 16:37:19</t>
  </si>
  <si>
    <t xml:space="preserve">[0 - 96945], [104517 - 232983]</t>
  </si>
  <si>
    <t xml:space="preserve">2024-01-04 10:43:40</t>
  </si>
  <si>
    <t xml:space="preserve">[0 - 233415], [249801 - 283209]</t>
  </si>
  <si>
    <t xml:space="preserve">2024-04-30 08:27:32</t>
  </si>
  <si>
    <t xml:space="preserve">[0 - 332241], [348627 - 354044]</t>
  </si>
  <si>
    <t xml:space="preserve">PAUL J OWENS</t>
  </si>
  <si>
    <t xml:space="preserve">2023-06-29 08:48:16</t>
  </si>
  <si>
    <t xml:space="preserve">[0 - 87707], [94713 - 143740]</t>
  </si>
  <si>
    <t xml:space="preserve">2023-06-30 05:45:23</t>
  </si>
  <si>
    <t xml:space="preserve">[0 - 144170], [160556 - 195270]</t>
  </si>
  <si>
    <t xml:space="preserve">2024-04-30 09:22:54</t>
  </si>
  <si>
    <t xml:space="preserve">[0 - 221990], [238376 - 243495]</t>
  </si>
  <si>
    <t xml:space="preserve">PETER J LEHMEYER</t>
  </si>
  <si>
    <t xml:space="preserve">Findings of Fact, Conclusions of Law and Order</t>
  </si>
  <si>
    <t xml:space="preserve">2024-04-25 17:35:57</t>
  </si>
  <si>
    <t xml:space="preserve">[0 - 145781], [151781 - 164950]</t>
  </si>
  <si>
    <t xml:space="preserve">2024-04-26 15:01:48</t>
  </si>
  <si>
    <t xml:space="preserve">[0 - 165380], [181766 - 220804]</t>
  </si>
  <si>
    <t xml:space="preserve">2024-04-30 07:49:33</t>
  </si>
  <si>
    <t xml:space="preserve">[0 - 422795], [439181 - 444949]</t>
  </si>
  <si>
    <t xml:space="preserve">RASHEED RICHARDSON</t>
  </si>
  <si>
    <t xml:space="preserve">2024-01-19 12:00:17</t>
  </si>
  <si>
    <t xml:space="preserve">[0 - 202265], [214347 - 278998]</t>
  </si>
  <si>
    <t xml:space="preserve">2024-01-19 12:01:32</t>
  </si>
  <si>
    <t xml:space="preserve">[0 - 279396], [291482 - 363724]</t>
  </si>
  <si>
    <t xml:space="preserve">2024-01-19 08:02:34</t>
  </si>
  <si>
    <t xml:space="preserve">[0 - 364154], [380540 - 416979]</t>
  </si>
  <si>
    <t xml:space="preserve">2024-04-30 09:05:56</t>
  </si>
  <si>
    <t xml:space="preserve">[0 - 465729], [482115 - 487410]</t>
  </si>
  <si>
    <t xml:space="preserve">2024-01-10 11:14:37</t>
  </si>
  <si>
    <t xml:space="preserve">[0 - 141900], [147900 - 158469]</t>
  </si>
  <si>
    <t xml:space="preserve">2024-01-10 10:06:03</t>
  </si>
  <si>
    <t xml:space="preserve">[0 - 158899], [175285 - 211314]</t>
  </si>
  <si>
    <t xml:space="preserve">2024-04-30 09:05:59</t>
  </si>
  <si>
    <t xml:space="preserve">[0 - 238122], [254508 - 259694]</t>
  </si>
  <si>
    <t xml:space="preserve">2024-01-12 16:39:36</t>
  </si>
  <si>
    <t xml:space="preserve">[0 - 191564], [197564 - 210060]</t>
  </si>
  <si>
    <t xml:space="preserve">2024-01-16 02:45:12</t>
  </si>
  <si>
    <t xml:space="preserve">[0 - 210490], [226876 - 262854]</t>
  </si>
  <si>
    <t xml:space="preserve">2024-04-30 09:05:58</t>
  </si>
  <si>
    <t xml:space="preserve">[0 - 311589], [327975 - 333252]</t>
  </si>
  <si>
    <t xml:space="preserve">2023-01-20 16:36:27</t>
  </si>
  <si>
    <t xml:space="preserve">[0 - 116369], [123975 - 186981]</t>
  </si>
  <si>
    <t xml:space="preserve">2023-01-20 10:58:34</t>
  </si>
  <si>
    <t xml:space="preserve">[0 - 187216], [203602 - 236654]</t>
  </si>
  <si>
    <t xml:space="preserve">2024-04-30 09:06:09</t>
  </si>
  <si>
    <t xml:space="preserve">[0 - 284998], [301384 - 306405]</t>
  </si>
  <si>
    <t xml:space="preserve">2021-06-25 14:00:37</t>
  </si>
  <si>
    <t xml:space="preserve">[0 - 203635], [213685 - 282636]</t>
  </si>
  <si>
    <t xml:space="preserve">2021-06-25 09:31:08</t>
  </si>
  <si>
    <t xml:space="preserve">[0 - 282871], [299257 - 330949]</t>
  </si>
  <si>
    <t xml:space="preserve">2024-04-30 09:06:27</t>
  </si>
  <si>
    <t xml:space="preserve">[0 - 467359], [483745 - 489787]</t>
  </si>
  <si>
    <t xml:space="preserve">ROBERT W BALSIMO</t>
  </si>
  <si>
    <t xml:space="preserve">2024-02-13 14:40:05</t>
  </si>
  <si>
    <t xml:space="preserve">[0 - 108705], [120787 - 181679]</t>
  </si>
  <si>
    <t xml:space="preserve">2024-02-13 14:42:00</t>
  </si>
  <si>
    <t xml:space="preserve">[0 - 182075], [194161 - 256204]</t>
  </si>
  <si>
    <t xml:space="preserve">2024-02-14 03:07:49</t>
  </si>
  <si>
    <t xml:space="preserve">[0 - 256634], [273020 - 309129]</t>
  </si>
  <si>
    <t xml:space="preserve">2024-04-30 07:50:09</t>
  </si>
  <si>
    <t xml:space="preserve">[0 - 336131], [352517 - 357921]</t>
  </si>
  <si>
    <t xml:space="preserve">STEPHONE GAMMAGE</t>
  </si>
  <si>
    <t xml:space="preserve">2023-04-11 17:05:56</t>
  </si>
  <si>
    <t xml:space="preserve">[0 - 68255], [75861 - 117324]</t>
  </si>
  <si>
    <t xml:space="preserve">2023-04-12 03:07:25</t>
  </si>
  <si>
    <t xml:space="preserve">[0 - 117559], [133945 - 166491]</t>
  </si>
  <si>
    <t xml:space="preserve">2024-04-30 08:17:43</t>
  </si>
  <si>
    <t xml:space="preserve">[0 - 193594], [209980 - 215513]</t>
  </si>
  <si>
    <t xml:space="preserve">TEMEKA M NICHOLS</t>
  </si>
  <si>
    <t xml:space="preserve">2022-04-20 09:01:50</t>
  </si>
  <si>
    <t xml:space="preserve">[0 - 79064], [86750 - 201016]</t>
  </si>
  <si>
    <t xml:space="preserve">2022-04-21 05:09:56</t>
  </si>
  <si>
    <t xml:space="preserve">[0 - 201251], [217637 - 249522]</t>
  </si>
  <si>
    <t xml:space="preserve">2024-04-30 08:04:07</t>
  </si>
  <si>
    <t xml:space="preserve">[0 - 276872], [293258 - 299058]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</si>
</sst>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12" activeCellId="0" sqref="E1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8"/>
    <col collapsed="false" customWidth="true" hidden="false" outlineLevel="0" max="3" min="3" style="1" width="16.2"/>
    <col collapsed="false" customWidth="true" hidden="false" outlineLevel="0" max="4" min="4" style="1" width="13.62"/>
    <col collapsed="false" customWidth="true" hidden="false" outlineLevel="0" max="5" min="5" style="2" width="35.15"/>
    <col collapsed="false" customWidth="true" hidden="false" outlineLevel="0" max="6" min="6" style="2" width="61.96"/>
    <col collapsed="false" customWidth="true" hidden="false" outlineLevel="0" max="7" min="7" style="2" width="124.41"/>
    <col collapsed="false" customWidth="true" hidden="false" outlineLevel="0" max="8" min="8" style="2" width="36.95"/>
    <col collapsed="false" customWidth="true" hidden="false" outlineLevel="0" max="9" min="9" style="1" width="25.27"/>
    <col collapsed="false" customWidth="true" hidden="false" outlineLevel="0" max="10" min="10" style="2" width="42.79"/>
    <col collapsed="false" customWidth="true" hidden="false" outlineLevel="0" max="11" min="11" style="2" width="56.55"/>
    <col collapsed="false" customWidth="true" hidden="false" outlineLevel="0" max="12" min="12" style="1" width="25.27"/>
    <col collapsed="false" customWidth="true" hidden="false" outlineLevel="0" max="13" min="13" style="2" width="43.07"/>
    <col collapsed="false" customWidth="true" hidden="false" outlineLevel="0" max="14" min="14" style="2" width="57.02"/>
    <col collapsed="false" customWidth="true" hidden="false" outlineLevel="0" max="15" min="15" style="1" width="24.59"/>
    <col collapsed="false" customWidth="true" hidden="false" outlineLevel="0" max="16" min="16" style="2" width="42.79"/>
    <col collapsed="false" customWidth="true" hidden="false" outlineLevel="0" max="17" min="17" style="2" width="56.55"/>
    <col collapsed="false" customWidth="true" hidden="false" outlineLevel="0" max="18" min="18" style="1" width="24.03"/>
    <col collapsed="false" customWidth="true" hidden="false" outlineLevel="0" max="19" min="19" style="2" width="39.45"/>
    <col collapsed="false" customWidth="true" hidden="false" outlineLevel="0" max="20" min="20" style="2" width="57.02"/>
    <col collapsed="false" customWidth="true" hidden="false" outlineLevel="0" max="21" min="21" style="1" width="24.03"/>
    <col collapsed="false" customWidth="true" hidden="false" outlineLevel="0" max="22" min="22" style="2" width="35.4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customFormat="false" ht="18.7" hidden="false" customHeight="true" outlineLevel="0" collapsed="false">
      <c r="A2" s="1" t="n">
        <v>1</v>
      </c>
      <c r="B2" s="4" t="str">
        <f aca="false">HYPERLINK("https://mncourtfraud.com/file/27-CR-21-1980.pdf","27-CR-21-1980")</f>
        <v>27-CR-21-1980</v>
      </c>
      <c r="C2" s="5" t="n">
        <v>44544</v>
      </c>
      <c r="D2" s="1" t="n">
        <v>2</v>
      </c>
      <c r="E2" s="2" t="s">
        <v>22</v>
      </c>
      <c r="F2" s="2" t="s">
        <v>23</v>
      </c>
      <c r="G2" s="4" t="str">
        <f aca="false">HYPERLINK("https://mncourtfraud.com/file/MCRO_27-CR-21-1980_Order Revoking Interim Conditions of Release_2021-12-14_20240430080011.pdf","MCRO_27-CR-21-1980_Order Revoking Interim Conditions of Release_2021-12-14_20240430080011.pdf")</f>
        <v>MCRO_27-CR-21-1980_Order Revoking Interim Conditions of Release_2021-12-14_20240430080011.pdf</v>
      </c>
      <c r="H2" s="2" t="s">
        <v>24</v>
      </c>
      <c r="I2" s="6" t="s">
        <v>25</v>
      </c>
      <c r="J2" s="2" t="s">
        <v>26</v>
      </c>
      <c r="K2" s="2" t="s">
        <v>27</v>
      </c>
      <c r="L2" s="6" t="s">
        <v>28</v>
      </c>
      <c r="M2" s="2" t="s">
        <v>29</v>
      </c>
      <c r="N2" s="2" t="s">
        <v>30</v>
      </c>
      <c r="O2" s="6" t="s">
        <v>31</v>
      </c>
      <c r="P2" s="2" t="s">
        <v>32</v>
      </c>
    </row>
    <row r="3" customFormat="false" ht="18.7" hidden="false" customHeight="true" outlineLevel="0" collapsed="false">
      <c r="A3" s="1" t="n">
        <v>2</v>
      </c>
      <c r="B3" s="4" t="str">
        <f aca="false">HYPERLINK("https://mncourtfraud.com/file/27-CR-21-20072.pdf","27-CR-21-20072")</f>
        <v>27-CR-21-20072</v>
      </c>
      <c r="C3" s="5" t="n">
        <v>44512</v>
      </c>
      <c r="D3" s="1" t="n">
        <v>2</v>
      </c>
      <c r="E3" s="2" t="s">
        <v>22</v>
      </c>
      <c r="F3" s="2" t="s">
        <v>23</v>
      </c>
      <c r="G3" s="4" t="str">
        <f aca="false">HYPERLINK("https://mncourtfraud.com/file/MCRO_27-CR-21-20072_Order Revoking Interim Conditions of Release_2021-11-12_20240430083113.pdf","MCRO_27-CR-21-20072_Order Revoking Interim Conditions of Release_2021-11-12_20240430083113.pdf")</f>
        <v>MCRO_27-CR-21-20072_Order Revoking Interim Conditions of Release_2021-11-12_20240430083113.pdf</v>
      </c>
      <c r="H3" s="2" t="s">
        <v>24</v>
      </c>
      <c r="I3" s="6" t="s">
        <v>33</v>
      </c>
      <c r="J3" s="2" t="s">
        <v>34</v>
      </c>
      <c r="K3" s="2" t="s">
        <v>27</v>
      </c>
      <c r="L3" s="6" t="s">
        <v>35</v>
      </c>
      <c r="M3" s="2" t="s">
        <v>36</v>
      </c>
      <c r="N3" s="2" t="s">
        <v>30</v>
      </c>
      <c r="O3" s="6" t="s">
        <v>37</v>
      </c>
      <c r="P3" s="2" t="s">
        <v>38</v>
      </c>
    </row>
    <row r="4" customFormat="false" ht="18.7" hidden="false" customHeight="true" outlineLevel="0" collapsed="false">
      <c r="A4" s="1" t="n">
        <v>3</v>
      </c>
      <c r="B4" s="4" t="str">
        <f aca="false">HYPERLINK("https://mncourtfraud.com/file/27-CR-21-20072.pdf","27-CR-21-20072")</f>
        <v>27-CR-21-20072</v>
      </c>
      <c r="C4" s="5" t="n">
        <v>44544</v>
      </c>
      <c r="D4" s="1" t="n">
        <v>2</v>
      </c>
      <c r="E4" s="2" t="s">
        <v>22</v>
      </c>
      <c r="F4" s="2" t="s">
        <v>23</v>
      </c>
      <c r="G4" s="4" t="str">
        <f aca="false">HYPERLINK("https://mncourtfraud.com/file/MCRO_27-CR-21-20072_Order Revoking Interim Conditions of Release_2021-12-14_20240430083108.pdf","MCRO_27-CR-21-20072_Order Revoking Interim Conditions of Release_2021-12-14_20240430083108.pdf")</f>
        <v>MCRO_27-CR-21-20072_Order Revoking Interim Conditions of Release_2021-12-14_20240430083108.pdf</v>
      </c>
      <c r="H4" s="2" t="s">
        <v>24</v>
      </c>
      <c r="I4" s="6" t="s">
        <v>39</v>
      </c>
      <c r="J4" s="2" t="s">
        <v>40</v>
      </c>
      <c r="K4" s="2" t="s">
        <v>27</v>
      </c>
      <c r="L4" s="6" t="s">
        <v>41</v>
      </c>
      <c r="M4" s="2" t="s">
        <v>42</v>
      </c>
      <c r="N4" s="2" t="s">
        <v>30</v>
      </c>
      <c r="O4" s="6" t="s">
        <v>43</v>
      </c>
      <c r="P4" s="2" t="s">
        <v>44</v>
      </c>
    </row>
    <row r="5" customFormat="false" ht="18.7" hidden="false" customHeight="true" outlineLevel="0" collapsed="false">
      <c r="A5" s="1" t="n">
        <v>4</v>
      </c>
      <c r="B5" s="4" t="str">
        <f aca="false">HYPERLINK("https://mncourtfraud.com/file/27-CR-21-20988.pdf","27-CR-21-20988")</f>
        <v>27-CR-21-20988</v>
      </c>
      <c r="C5" s="5" t="n">
        <v>44544</v>
      </c>
      <c r="D5" s="1" t="n">
        <v>2</v>
      </c>
      <c r="E5" s="2" t="s">
        <v>22</v>
      </c>
      <c r="F5" s="2" t="s">
        <v>23</v>
      </c>
      <c r="G5" s="4" t="str">
        <f aca="false">HYPERLINK("https://mncourtfraud.com/file/MCRO_27-CR-21-20988_Order Revoking Interim Conditions of Release_2021-12-14_20240430083356.pdf","MCRO_27-CR-21-20988_Order Revoking Interim Conditions of Release_2021-12-14_20240430083356.pdf")</f>
        <v>MCRO_27-CR-21-20988_Order Revoking Interim Conditions of Release_2021-12-14_20240430083356.pdf</v>
      </c>
      <c r="H5" s="2" t="s">
        <v>24</v>
      </c>
      <c r="I5" s="6" t="s">
        <v>45</v>
      </c>
      <c r="J5" s="2" t="s">
        <v>46</v>
      </c>
      <c r="K5" s="2" t="s">
        <v>27</v>
      </c>
      <c r="L5" s="6" t="s">
        <v>47</v>
      </c>
      <c r="M5" s="2" t="s">
        <v>48</v>
      </c>
      <c r="N5" s="2" t="s">
        <v>30</v>
      </c>
      <c r="O5" s="6" t="s">
        <v>49</v>
      </c>
      <c r="P5" s="2" t="s">
        <v>50</v>
      </c>
    </row>
    <row r="6" customFormat="false" ht="18.7" hidden="false" customHeight="true" outlineLevel="0" collapsed="false">
      <c r="A6" s="1" t="n">
        <v>5</v>
      </c>
      <c r="B6" s="4" t="str">
        <f aca="false">HYPERLINK("https://mncourtfraud.com/file/27-CR-21-21355.pdf","27-CR-21-21355")</f>
        <v>27-CR-21-21355</v>
      </c>
      <c r="C6" s="5" t="n">
        <v>44544</v>
      </c>
      <c r="D6" s="1" t="n">
        <v>2</v>
      </c>
      <c r="E6" s="2" t="s">
        <v>22</v>
      </c>
      <c r="F6" s="2" t="s">
        <v>23</v>
      </c>
      <c r="G6" s="4" t="str">
        <f aca="false">HYPERLINK("https://mncourtfraud.com/file/MCRO_27-CR-21-21355_Order Revoking Interim Conditions of Release_2021-12-14_20240430083504.pdf","MCRO_27-CR-21-21355_Order Revoking Interim Conditions of Release_2021-12-14_20240430083504.pdf")</f>
        <v>MCRO_27-CR-21-21355_Order Revoking Interim Conditions of Release_2021-12-14_20240430083504.pdf</v>
      </c>
      <c r="H6" s="2" t="s">
        <v>24</v>
      </c>
      <c r="I6" s="6" t="s">
        <v>51</v>
      </c>
      <c r="J6" s="2" t="s">
        <v>52</v>
      </c>
      <c r="K6" s="2" t="s">
        <v>27</v>
      </c>
      <c r="L6" s="6" t="s">
        <v>53</v>
      </c>
      <c r="M6" s="2" t="s">
        <v>54</v>
      </c>
      <c r="N6" s="2" t="s">
        <v>30</v>
      </c>
      <c r="O6" s="6" t="s">
        <v>55</v>
      </c>
      <c r="P6" s="2" t="s">
        <v>56</v>
      </c>
    </row>
    <row r="7" customFormat="false" ht="18.7" hidden="false" customHeight="true" outlineLevel="0" collapsed="false">
      <c r="A7" s="1" t="n">
        <v>6</v>
      </c>
      <c r="B7" s="4" t="str">
        <f aca="false">HYPERLINK("https://mncourtfraud.com/file/27-CR-19-12466.pdf","27-CR-19-12466")</f>
        <v>27-CR-19-12466</v>
      </c>
      <c r="C7" s="5" t="n">
        <v>44580</v>
      </c>
      <c r="D7" s="1" t="n">
        <v>3</v>
      </c>
      <c r="E7" s="2" t="s">
        <v>57</v>
      </c>
      <c r="F7" s="2" t="s">
        <v>58</v>
      </c>
      <c r="G7" s="4" t="str">
        <f aca="false">HYPERLINK("https://mncourtfraud.com/file/MCRO_27-CR-19-12466_Order-Evaluation for Competency to Proceed (Rule 20.01)_2022-01-19_20240430091830.pdf","MCRO_27-CR-19-12466_Order-Evaluation for Competency to Proceed (Rule 20.01)_2022-01-19_20240430091830.pdf")</f>
        <v>MCRO_27-CR-19-12466_Order-Evaluation for Competency to Proceed (Rule 20.01)_2022-01-19_20240430091830.pdf</v>
      </c>
      <c r="H7" s="2" t="s">
        <v>59</v>
      </c>
      <c r="I7" s="6" t="s">
        <v>60</v>
      </c>
      <c r="J7" s="2" t="s">
        <v>61</v>
      </c>
      <c r="K7" s="2" t="s">
        <v>27</v>
      </c>
      <c r="L7" s="6" t="s">
        <v>62</v>
      </c>
      <c r="M7" s="2" t="s">
        <v>63</v>
      </c>
      <c r="N7" s="2" t="s">
        <v>30</v>
      </c>
      <c r="O7" s="6" t="s">
        <v>64</v>
      </c>
      <c r="P7" s="2" t="s">
        <v>65</v>
      </c>
    </row>
    <row r="8" customFormat="false" ht="18.7" hidden="false" customHeight="true" outlineLevel="0" collapsed="false">
      <c r="A8" s="1" t="n">
        <v>7</v>
      </c>
      <c r="B8" s="4" t="str">
        <f aca="false">HYPERLINK("https://mncourtfraud.com/file/27-CR-19-12466.pdf","27-CR-19-12466")</f>
        <v>27-CR-19-12466</v>
      </c>
      <c r="C8" s="5" t="n">
        <v>43677</v>
      </c>
      <c r="D8" s="1" t="n">
        <v>3</v>
      </c>
      <c r="E8" s="2" t="s">
        <v>57</v>
      </c>
      <c r="F8" s="2" t="s">
        <v>66</v>
      </c>
      <c r="G8" s="4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H8" s="2" t="s">
        <v>67</v>
      </c>
      <c r="I8" s="6" t="s">
        <v>68</v>
      </c>
      <c r="J8" s="2" t="s">
        <v>69</v>
      </c>
      <c r="K8" s="2" t="s">
        <v>27</v>
      </c>
      <c r="L8" s="6" t="s">
        <v>70</v>
      </c>
      <c r="M8" s="2" t="s">
        <v>71</v>
      </c>
      <c r="N8" s="2" t="s">
        <v>30</v>
      </c>
      <c r="O8" s="6" t="s">
        <v>72</v>
      </c>
      <c r="P8" s="2" t="s">
        <v>73</v>
      </c>
    </row>
    <row r="9" customFormat="false" ht="18.7" hidden="false" customHeight="true" outlineLevel="0" collapsed="false">
      <c r="A9" s="1" t="n">
        <v>8</v>
      </c>
      <c r="B9" s="4" t="str">
        <f aca="false">HYPERLINK("https://mncourtfraud.com/file/27-CR-19-19606.pdf","27-CR-19-19606")</f>
        <v>27-CR-19-19606</v>
      </c>
      <c r="C9" s="5" t="n">
        <v>44580</v>
      </c>
      <c r="D9" s="1" t="n">
        <v>3</v>
      </c>
      <c r="E9" s="2" t="s">
        <v>57</v>
      </c>
      <c r="F9" s="2" t="s">
        <v>58</v>
      </c>
      <c r="G9" s="4" t="str">
        <f aca="false">HYPERLINK("https://mncourtfraud.com/file/MCRO_27-CR-19-19606_Order-Evaluation for Competency to Proceed (Rule 20.01)_2022-01-19_20240430092047.pdf","MCRO_27-CR-19-19606_Order-Evaluation for Competency to Proceed (Rule 20.01)_2022-01-19_20240430092047.pdf")</f>
        <v>MCRO_27-CR-19-19606_Order-Evaluation for Competency to Proceed (Rule 20.01)_2022-01-19_20240430092047.pdf</v>
      </c>
      <c r="H9" s="2" t="s">
        <v>59</v>
      </c>
      <c r="I9" s="6" t="s">
        <v>60</v>
      </c>
      <c r="J9" s="2" t="s">
        <v>61</v>
      </c>
      <c r="K9" s="2" t="s">
        <v>27</v>
      </c>
      <c r="L9" s="6" t="s">
        <v>74</v>
      </c>
      <c r="M9" s="2" t="s">
        <v>75</v>
      </c>
      <c r="N9" s="2" t="s">
        <v>30</v>
      </c>
      <c r="O9" s="6" t="s">
        <v>76</v>
      </c>
      <c r="P9" s="2" t="s">
        <v>77</v>
      </c>
    </row>
    <row r="10" customFormat="false" ht="18.7" hidden="false" customHeight="true" outlineLevel="0" collapsed="false">
      <c r="A10" s="1" t="n">
        <v>9</v>
      </c>
      <c r="B10" s="4" t="str">
        <f aca="false">HYPERLINK("https://mncourtfraud.com/file/27-CR-20-8926.pdf","27-CR-20-8926")</f>
        <v>27-CR-20-8926</v>
      </c>
      <c r="C10" s="5" t="n">
        <v>44580</v>
      </c>
      <c r="D10" s="1" t="n">
        <v>3</v>
      </c>
      <c r="E10" s="2" t="s">
        <v>57</v>
      </c>
      <c r="F10" s="2" t="s">
        <v>58</v>
      </c>
      <c r="G10" s="4" t="str">
        <f aca="false">HYPERLINK("https://mncourtfraud.com/file/MCRO_27-CR-20-8926_Order-Evaluation for Competency to Proceed (Rule 20.01)_2022-01-19_20240430085443.pdf","MCRO_27-CR-20-8926_Order-Evaluation for Competency to Proceed (Rule 20.01)_2022-01-19_20240430085443.pdf")</f>
        <v>MCRO_27-CR-20-8926_Order-Evaluation for Competency to Proceed (Rule 20.01)_2022-01-19_20240430085443.pdf</v>
      </c>
      <c r="H10" s="2" t="s">
        <v>59</v>
      </c>
      <c r="I10" s="6" t="s">
        <v>60</v>
      </c>
      <c r="J10" s="2" t="s">
        <v>61</v>
      </c>
      <c r="K10" s="2" t="s">
        <v>27</v>
      </c>
      <c r="L10" s="6" t="s">
        <v>78</v>
      </c>
      <c r="M10" s="2" t="s">
        <v>79</v>
      </c>
      <c r="N10" s="2" t="s">
        <v>30</v>
      </c>
      <c r="O10" s="6" t="s">
        <v>80</v>
      </c>
      <c r="P10" s="2" t="s">
        <v>81</v>
      </c>
    </row>
    <row r="11" customFormat="false" ht="18.7" hidden="false" customHeight="true" outlineLevel="0" collapsed="false">
      <c r="A11" s="1" t="n">
        <v>10</v>
      </c>
      <c r="B11" s="4" t="str">
        <f aca="false">HYPERLINK("https://mncourtfraud.com/file/27-CR-20-20037.pdf","27-CR-20-20037")</f>
        <v>27-CR-20-20037</v>
      </c>
      <c r="C11" s="5" t="n">
        <v>44580</v>
      </c>
      <c r="D11" s="1" t="n">
        <v>3</v>
      </c>
      <c r="E11" s="2" t="s">
        <v>57</v>
      </c>
      <c r="F11" s="2" t="s">
        <v>58</v>
      </c>
      <c r="G11" s="4" t="str">
        <f aca="false">HYPERLINK("https://mncourtfraud.com/file/MCRO_27-CR-20-20037_Order-Evaluation for Competency to Proceed (Rule 20.01)_2022-01-19_20240430090145.pdf","MCRO_27-CR-20-20037_Order-Evaluation for Competency to Proceed (Rule 20.01)_2022-01-19_20240430090145.pdf")</f>
        <v>MCRO_27-CR-20-20037_Order-Evaluation for Competency to Proceed (Rule 20.01)_2022-01-19_20240430090145.pdf</v>
      </c>
      <c r="H11" s="2" t="s">
        <v>59</v>
      </c>
      <c r="I11" s="6" t="s">
        <v>60</v>
      </c>
      <c r="J11" s="2" t="s">
        <v>61</v>
      </c>
      <c r="K11" s="2" t="s">
        <v>27</v>
      </c>
      <c r="L11" s="6" t="s">
        <v>82</v>
      </c>
      <c r="M11" s="2" t="s">
        <v>83</v>
      </c>
      <c r="N11" s="2" t="s">
        <v>30</v>
      </c>
      <c r="O11" s="6" t="s">
        <v>84</v>
      </c>
      <c r="P11" s="2" t="s">
        <v>85</v>
      </c>
    </row>
    <row r="12" customFormat="false" ht="18.7" hidden="false" customHeight="true" outlineLevel="0" collapsed="false">
      <c r="A12" s="1" t="n">
        <v>11</v>
      </c>
      <c r="B12" s="4" t="str">
        <f aca="false">HYPERLINK("https://mncourtfraud.com/file/27-CR-21-23233.pdf","27-CR-21-23233")</f>
        <v>27-CR-21-23233</v>
      </c>
      <c r="C12" s="5" t="n">
        <v>44580</v>
      </c>
      <c r="D12" s="1" t="n">
        <v>3</v>
      </c>
      <c r="E12" s="2" t="s">
        <v>57</v>
      </c>
      <c r="F12" s="2" t="s">
        <v>58</v>
      </c>
      <c r="G12" s="4" t="str">
        <f aca="false">HYPERLINK("https://mncourtfraud.com/file/MCRO_27-CR-21-23233_Order-Evaluation for Competency to Proceed (Rule 20.01)_2022-01-19_20240430084228.pdf","MCRO_27-CR-21-23233_Order-Evaluation for Competency to Proceed (Rule 20.01)_2022-01-19_20240430084228.pdf")</f>
        <v>MCRO_27-CR-21-23233_Order-Evaluation for Competency to Proceed (Rule 20.01)_2022-01-19_20240430084228.pdf</v>
      </c>
      <c r="H12" s="2" t="s">
        <v>59</v>
      </c>
      <c r="I12" s="6" t="s">
        <v>60</v>
      </c>
      <c r="J12" s="2" t="s">
        <v>61</v>
      </c>
      <c r="K12" s="2" t="s">
        <v>27</v>
      </c>
      <c r="L12" s="6" t="s">
        <v>86</v>
      </c>
      <c r="M12" s="2" t="s">
        <v>87</v>
      </c>
      <c r="N12" s="2" t="s">
        <v>30</v>
      </c>
      <c r="O12" s="6" t="s">
        <v>88</v>
      </c>
      <c r="P12" s="2" t="s">
        <v>89</v>
      </c>
    </row>
    <row r="13" customFormat="false" ht="18.7" hidden="false" customHeight="true" outlineLevel="0" collapsed="false">
      <c r="A13" s="1" t="n">
        <v>12</v>
      </c>
      <c r="B13" s="4" t="str">
        <f aca="false">HYPERLINK("https://mncourtfraud.com/file/27-CR-22-4898.pdf","27-CR-22-4898")</f>
        <v>27-CR-22-4898</v>
      </c>
      <c r="C13" s="5" t="n">
        <v>44673</v>
      </c>
      <c r="D13" s="1" t="n">
        <v>3</v>
      </c>
      <c r="E13" s="2" t="s">
        <v>57</v>
      </c>
      <c r="F13" s="2" t="s">
        <v>90</v>
      </c>
      <c r="G13" s="4" t="str">
        <f aca="false">HYPERLINK("https://mncourtfraud.com/file/MCRO_27-CR-22-4898_Probation Violation Order for Detention_2022-04-22_20240429040226.pdf","MCRO_27-CR-22-4898_Probation Violation Order for Detention_2022-04-22_20240429040226.pdf")</f>
        <v>MCRO_27-CR-22-4898_Probation Violation Order for Detention_2022-04-22_20240429040226.pdf</v>
      </c>
      <c r="H13" s="2" t="s">
        <v>24</v>
      </c>
      <c r="I13" s="6" t="s">
        <v>91</v>
      </c>
      <c r="J13" s="2" t="s">
        <v>92</v>
      </c>
      <c r="K13" s="2" t="s">
        <v>27</v>
      </c>
      <c r="L13" s="6" t="s">
        <v>93</v>
      </c>
      <c r="M13" s="2" t="s">
        <v>94</v>
      </c>
      <c r="N13" s="2" t="s">
        <v>30</v>
      </c>
      <c r="O13" s="6" t="s">
        <v>95</v>
      </c>
      <c r="P13" s="2" t="s">
        <v>96</v>
      </c>
    </row>
    <row r="14" customFormat="false" ht="18.7" hidden="false" customHeight="true" outlineLevel="0" collapsed="false">
      <c r="A14" s="1" t="n">
        <v>13</v>
      </c>
      <c r="B14" s="4" t="str">
        <f aca="false">HYPERLINK("https://mncourtfraud.com/file/27-CR-21-1230.pdf","27-CR-21-1230")</f>
        <v>27-CR-21-1230</v>
      </c>
      <c r="C14" s="5" t="n">
        <v>44735</v>
      </c>
      <c r="D14" s="1" t="n">
        <v>4</v>
      </c>
      <c r="E14" s="2" t="s">
        <v>97</v>
      </c>
      <c r="F14" s="2" t="s">
        <v>23</v>
      </c>
      <c r="G14" s="4" t="str">
        <f aca="false">HYPERLINK("https://mncourtfraud.com/file/MCRO_27-CR-21-1230_Order Revoking Interim Conditions of Release_2022-06-23_20240430075440.pdf","MCRO_27-CR-21-1230_Order Revoking Interim Conditions of Release_2022-06-23_20240430075440.pdf")</f>
        <v>MCRO_27-CR-21-1230_Order Revoking Interim Conditions of Release_2022-06-23_20240430075440.pdf</v>
      </c>
      <c r="H14" s="2" t="s">
        <v>98</v>
      </c>
      <c r="I14" s="6" t="s">
        <v>99</v>
      </c>
      <c r="J14" s="2" t="s">
        <v>100</v>
      </c>
      <c r="K14" s="2" t="s">
        <v>27</v>
      </c>
      <c r="L14" s="6" t="s">
        <v>101</v>
      </c>
      <c r="M14" s="2" t="s">
        <v>102</v>
      </c>
      <c r="N14" s="2" t="s">
        <v>30</v>
      </c>
      <c r="O14" s="6" t="s">
        <v>103</v>
      </c>
      <c r="P14" s="2" t="s">
        <v>104</v>
      </c>
    </row>
    <row r="15" customFormat="false" ht="18.7" hidden="false" customHeight="true" outlineLevel="0" collapsed="false">
      <c r="A15" s="1" t="n">
        <v>14</v>
      </c>
      <c r="B15" s="4" t="str">
        <f aca="false">HYPERLINK("https://mncourtfraud.com/file/27-CR-21-1230.pdf","27-CR-21-1230")</f>
        <v>27-CR-21-1230</v>
      </c>
      <c r="C15" s="5" t="n">
        <v>45387</v>
      </c>
      <c r="D15" s="1" t="n">
        <v>4</v>
      </c>
      <c r="E15" s="2" t="s">
        <v>97</v>
      </c>
      <c r="F15" s="2" t="s">
        <v>23</v>
      </c>
      <c r="G15" s="4" t="str">
        <f aca="false">HYPERLINK("https://mncourtfraud.com/file/MCRO_27-CR-21-1230_Order Revoking Interim Conditions of Release_2024-04-05_20240430075402.pdf","MCRO_27-CR-21-1230_Order Revoking Interim Conditions of Release_2024-04-05_20240430075402.pdf")</f>
        <v>MCRO_27-CR-21-1230_Order Revoking Interim Conditions of Release_2024-04-05_20240430075402.pdf</v>
      </c>
      <c r="H15" s="2" t="s">
        <v>105</v>
      </c>
      <c r="I15" s="6" t="s">
        <v>106</v>
      </c>
      <c r="J15" s="2" t="s">
        <v>107</v>
      </c>
      <c r="K15" s="2" t="s">
        <v>27</v>
      </c>
      <c r="L15" s="6" t="s">
        <v>108</v>
      </c>
      <c r="M15" s="2" t="s">
        <v>109</v>
      </c>
      <c r="N15" s="2" t="s">
        <v>30</v>
      </c>
      <c r="O15" s="6" t="s">
        <v>110</v>
      </c>
      <c r="P15" s="2" t="s">
        <v>111</v>
      </c>
    </row>
    <row r="16" customFormat="false" ht="18.7" hidden="false" customHeight="true" outlineLevel="0" collapsed="false">
      <c r="A16" s="1" t="n">
        <v>15</v>
      </c>
      <c r="B16" s="4" t="str">
        <f aca="false">HYPERLINK("https://mncourtfraud.com/file/27-CR-21-13752.pdf","27-CR-21-13752")</f>
        <v>27-CR-21-13752</v>
      </c>
      <c r="C16" s="5" t="n">
        <v>44735</v>
      </c>
      <c r="D16" s="1" t="n">
        <v>4</v>
      </c>
      <c r="E16" s="2" t="s">
        <v>97</v>
      </c>
      <c r="F16" s="2" t="s">
        <v>23</v>
      </c>
      <c r="G16" s="4" t="str">
        <f aca="false">HYPERLINK("https://mncourtfraud.com/file/MCRO_27-CR-21-13752_Order Revoking Interim Conditions of Release_2022-06-23_20240430082350.pdf","MCRO_27-CR-21-13752_Order Revoking Interim Conditions of Release_2022-06-23_20240430082350.pdf")</f>
        <v>MCRO_27-CR-21-13752_Order Revoking Interim Conditions of Release_2022-06-23_20240430082350.pdf</v>
      </c>
      <c r="H16" s="2" t="s">
        <v>98</v>
      </c>
      <c r="I16" s="6" t="s">
        <v>112</v>
      </c>
      <c r="J16" s="2" t="s">
        <v>113</v>
      </c>
      <c r="K16" s="2" t="s">
        <v>27</v>
      </c>
      <c r="L16" s="6" t="s">
        <v>114</v>
      </c>
      <c r="M16" s="2" t="s">
        <v>115</v>
      </c>
      <c r="N16" s="2" t="s">
        <v>30</v>
      </c>
      <c r="O16" s="6" t="s">
        <v>116</v>
      </c>
      <c r="P16" s="2" t="s">
        <v>117</v>
      </c>
    </row>
    <row r="17" customFormat="false" ht="18.7" hidden="false" customHeight="true" outlineLevel="0" collapsed="false">
      <c r="A17" s="1" t="n">
        <v>16</v>
      </c>
      <c r="B17" s="4" t="str">
        <f aca="false">HYPERLINK("https://mncourtfraud.com/file/27-CR-21-13752.pdf","27-CR-21-13752")</f>
        <v>27-CR-21-13752</v>
      </c>
      <c r="C17" s="5" t="n">
        <v>45387</v>
      </c>
      <c r="D17" s="1" t="n">
        <v>4</v>
      </c>
      <c r="E17" s="2" t="s">
        <v>97</v>
      </c>
      <c r="F17" s="2" t="s">
        <v>23</v>
      </c>
      <c r="G17" s="4" t="str">
        <f aca="false">HYPERLINK("https://mncourtfraud.com/file/MCRO_27-CR-21-13752_Order Revoking Interim Conditions of Release_2024-04-05_20240430082314.pdf","MCRO_27-CR-21-13752_Order Revoking Interim Conditions of Release_2024-04-05_20240430082314.pdf")</f>
        <v>MCRO_27-CR-21-13752_Order Revoking Interim Conditions of Release_2024-04-05_20240430082314.pdf</v>
      </c>
      <c r="H17" s="2" t="s">
        <v>105</v>
      </c>
      <c r="I17" s="6" t="s">
        <v>118</v>
      </c>
      <c r="J17" s="2" t="s">
        <v>119</v>
      </c>
      <c r="K17" s="2" t="s">
        <v>27</v>
      </c>
      <c r="L17" s="6" t="s">
        <v>120</v>
      </c>
      <c r="M17" s="2" t="s">
        <v>121</v>
      </c>
      <c r="N17" s="2" t="s">
        <v>30</v>
      </c>
      <c r="O17" s="6" t="s">
        <v>122</v>
      </c>
      <c r="P17" s="2" t="s">
        <v>123</v>
      </c>
    </row>
    <row r="18" customFormat="false" ht="18.7" hidden="false" customHeight="true" outlineLevel="0" collapsed="false">
      <c r="A18" s="1" t="n">
        <v>17</v>
      </c>
      <c r="B18" s="4" t="str">
        <f aca="false">HYPERLINK("https://mncourtfraud.com/file/27-CR-18-18391.pdf","27-CR-18-18391")</f>
        <v>27-CR-18-18391</v>
      </c>
      <c r="C18" s="5" t="n">
        <v>43747</v>
      </c>
      <c r="D18" s="1" t="n">
        <v>5</v>
      </c>
      <c r="E18" s="2" t="s">
        <v>124</v>
      </c>
      <c r="F18" s="2" t="s">
        <v>66</v>
      </c>
      <c r="G18" s="4" t="str">
        <f aca="false">HYPERLINK("https://mncourtfraud.com/file/MCRO_27-CR-18-18391_Order-Other_2019-10-09_20240430092800.pdf","MCRO_27-CR-18-18391_Order-Other_2019-10-09_20240430092800.pdf")</f>
        <v>MCRO_27-CR-18-18391_Order-Other_2019-10-09_20240430092800.pdf</v>
      </c>
      <c r="H18" s="2" t="s">
        <v>67</v>
      </c>
      <c r="I18" s="6" t="s">
        <v>125</v>
      </c>
      <c r="J18" s="2" t="s">
        <v>126</v>
      </c>
      <c r="K18" s="2" t="s">
        <v>27</v>
      </c>
      <c r="L18" s="6" t="s">
        <v>127</v>
      </c>
      <c r="M18" s="2" t="s">
        <v>128</v>
      </c>
      <c r="N18" s="2" t="s">
        <v>30</v>
      </c>
      <c r="O18" s="6" t="s">
        <v>129</v>
      </c>
      <c r="P18" s="2" t="s">
        <v>130</v>
      </c>
    </row>
    <row r="19" customFormat="false" ht="18.7" hidden="false" customHeight="true" outlineLevel="0" collapsed="false">
      <c r="A19" s="1" t="n">
        <v>18</v>
      </c>
      <c r="B19" s="4" t="str">
        <f aca="false">HYPERLINK("https://mncourtfraud.com/file/27-CR-18-18391.pdf","27-CR-18-18391")</f>
        <v>27-CR-18-18391</v>
      </c>
      <c r="C19" s="5" t="n">
        <v>45324</v>
      </c>
      <c r="D19" s="1" t="n">
        <v>5</v>
      </c>
      <c r="E19" s="2" t="s">
        <v>124</v>
      </c>
      <c r="F19" s="2" t="s">
        <v>131</v>
      </c>
      <c r="G19" s="4" t="str">
        <f aca="false">HYPERLINK("https://mncourtfraud.com/file/MCRO_27-CR-18-18391_Order to Transport_2024-02-02_20240430092716.pdf","MCRO_27-CR-18-18391_Order to Transport_2024-02-02_20240430092716.pdf")</f>
        <v>MCRO_27-CR-18-18391_Order to Transport_2024-02-02_20240430092716.pdf</v>
      </c>
      <c r="H19" s="2" t="s">
        <v>132</v>
      </c>
      <c r="I19" s="6" t="s">
        <v>133</v>
      </c>
      <c r="J19" s="2" t="s">
        <v>134</v>
      </c>
      <c r="K19" s="2" t="s">
        <v>27</v>
      </c>
      <c r="L19" s="6" t="s">
        <v>135</v>
      </c>
      <c r="M19" s="2" t="s">
        <v>136</v>
      </c>
      <c r="N19" s="2" t="s">
        <v>30</v>
      </c>
      <c r="O19" s="6" t="s">
        <v>137</v>
      </c>
      <c r="P19" s="2" t="s">
        <v>138</v>
      </c>
    </row>
    <row r="20" customFormat="false" ht="18.7" hidden="false" customHeight="true" outlineLevel="0" collapsed="false">
      <c r="A20" s="1" t="n">
        <v>19</v>
      </c>
      <c r="B20" s="4" t="str">
        <f aca="false">HYPERLINK("https://mncourtfraud.com/file/27-CR-19-1916.pdf","27-CR-19-1916")</f>
        <v>27-CR-19-1916</v>
      </c>
      <c r="C20" s="5" t="n">
        <v>43747</v>
      </c>
      <c r="D20" s="1" t="n">
        <v>5</v>
      </c>
      <c r="E20" s="2" t="s">
        <v>124</v>
      </c>
      <c r="F20" s="2" t="s">
        <v>66</v>
      </c>
      <c r="G20" s="4" t="str">
        <f aca="false">HYPERLINK("https://mncourtfraud.com/file/MCRO_27-CR-19-1916_Order-Other_2019-10-09_20240430091243.pdf","MCRO_27-CR-19-1916_Order-Other_2019-10-09_20240430091243.pdf")</f>
        <v>MCRO_27-CR-19-1916_Order-Other_2019-10-09_20240430091243.pdf</v>
      </c>
      <c r="H20" s="2" t="s">
        <v>67</v>
      </c>
      <c r="I20" s="6" t="s">
        <v>125</v>
      </c>
      <c r="J20" s="2" t="s">
        <v>126</v>
      </c>
      <c r="K20" s="2" t="s">
        <v>27</v>
      </c>
      <c r="L20" s="6" t="s">
        <v>139</v>
      </c>
      <c r="M20" s="2" t="s">
        <v>140</v>
      </c>
      <c r="N20" s="2" t="s">
        <v>30</v>
      </c>
      <c r="O20" s="6" t="s">
        <v>141</v>
      </c>
      <c r="P20" s="2" t="s">
        <v>142</v>
      </c>
    </row>
    <row r="21" customFormat="false" ht="18.7" hidden="false" customHeight="true" outlineLevel="0" collapsed="false">
      <c r="A21" s="1" t="n">
        <v>20</v>
      </c>
      <c r="B21" s="4" t="str">
        <f aca="false">HYPERLINK("https://mncourtfraud.com/file/27-CR-19-1916.pdf","27-CR-19-1916")</f>
        <v>27-CR-19-1916</v>
      </c>
      <c r="C21" s="5" t="n">
        <v>45324</v>
      </c>
      <c r="D21" s="1" t="n">
        <v>5</v>
      </c>
      <c r="E21" s="2" t="s">
        <v>124</v>
      </c>
      <c r="F21" s="2" t="s">
        <v>131</v>
      </c>
      <c r="G21" s="4" t="str">
        <f aca="false">HYPERLINK("https://mncourtfraud.com/file/MCRO_27-CR-19-1916_Order to Transport_2024-02-02_20240430091209.pdf","MCRO_27-CR-19-1916_Order to Transport_2024-02-02_20240430091209.pdf")</f>
        <v>MCRO_27-CR-19-1916_Order to Transport_2024-02-02_20240430091209.pdf</v>
      </c>
      <c r="H21" s="2" t="s">
        <v>132</v>
      </c>
      <c r="I21" s="6" t="s">
        <v>133</v>
      </c>
      <c r="J21" s="2" t="s">
        <v>134</v>
      </c>
      <c r="K21" s="2" t="s">
        <v>27</v>
      </c>
      <c r="L21" s="6" t="s">
        <v>143</v>
      </c>
      <c r="M21" s="2" t="s">
        <v>144</v>
      </c>
      <c r="N21" s="2" t="s">
        <v>30</v>
      </c>
      <c r="O21" s="6" t="s">
        <v>145</v>
      </c>
      <c r="P21" s="2" t="s">
        <v>146</v>
      </c>
    </row>
    <row r="22" customFormat="false" ht="18.7" hidden="false" customHeight="true" outlineLevel="0" collapsed="false">
      <c r="A22" s="1" t="n">
        <v>21</v>
      </c>
      <c r="B22" s="4" t="str">
        <f aca="false">HYPERLINK("https://mncourtfraud.com/file/27-CR-19-3539.pdf","27-CR-19-3539")</f>
        <v>27-CR-19-3539</v>
      </c>
      <c r="C22" s="5" t="n">
        <v>43747</v>
      </c>
      <c r="D22" s="1" t="n">
        <v>5</v>
      </c>
      <c r="E22" s="2" t="s">
        <v>124</v>
      </c>
      <c r="F22" s="2" t="s">
        <v>66</v>
      </c>
      <c r="G22" s="4" t="str">
        <f aca="false">HYPERLINK("https://mncourtfraud.com/file/MCRO_27-CR-19-3539_Order-Other_2019-10-09_20240430091353.pdf","MCRO_27-CR-19-3539_Order-Other_2019-10-09_20240430091353.pdf")</f>
        <v>MCRO_27-CR-19-3539_Order-Other_2019-10-09_20240430091353.pdf</v>
      </c>
      <c r="H22" s="2" t="s">
        <v>67</v>
      </c>
      <c r="I22" s="6" t="s">
        <v>125</v>
      </c>
      <c r="J22" s="2" t="s">
        <v>126</v>
      </c>
      <c r="K22" s="2" t="s">
        <v>27</v>
      </c>
      <c r="L22" s="6" t="s">
        <v>147</v>
      </c>
      <c r="M22" s="2" t="s">
        <v>148</v>
      </c>
      <c r="N22" s="2" t="s">
        <v>30</v>
      </c>
      <c r="O22" s="6" t="s">
        <v>149</v>
      </c>
      <c r="P22" s="2" t="s">
        <v>150</v>
      </c>
    </row>
    <row r="23" customFormat="false" ht="18.7" hidden="false" customHeight="true" outlineLevel="0" collapsed="false">
      <c r="A23" s="1" t="n">
        <v>22</v>
      </c>
      <c r="B23" s="4" t="str">
        <f aca="false">HYPERLINK("https://mncourtfraud.com/file/27-CR-19-3539.pdf","27-CR-19-3539")</f>
        <v>27-CR-19-3539</v>
      </c>
      <c r="C23" s="5" t="n">
        <v>45324</v>
      </c>
      <c r="D23" s="1" t="n">
        <v>5</v>
      </c>
      <c r="E23" s="2" t="s">
        <v>124</v>
      </c>
      <c r="F23" s="2" t="s">
        <v>131</v>
      </c>
      <c r="G23" s="4" t="str">
        <f aca="false">HYPERLINK("https://mncourtfraud.com/file/MCRO_27-CR-19-3539_Order to Transport_2024-02-02_20240430091320.pdf","MCRO_27-CR-19-3539_Order to Transport_2024-02-02_20240430091320.pdf")</f>
        <v>MCRO_27-CR-19-3539_Order to Transport_2024-02-02_20240430091320.pdf</v>
      </c>
      <c r="H23" s="2" t="s">
        <v>132</v>
      </c>
      <c r="I23" s="6" t="s">
        <v>133</v>
      </c>
      <c r="J23" s="2" t="s">
        <v>134</v>
      </c>
      <c r="K23" s="2" t="s">
        <v>27</v>
      </c>
      <c r="L23" s="6" t="s">
        <v>151</v>
      </c>
      <c r="M23" s="2" t="s">
        <v>152</v>
      </c>
      <c r="N23" s="2" t="s">
        <v>30</v>
      </c>
      <c r="O23" s="6" t="s">
        <v>153</v>
      </c>
      <c r="P23" s="2" t="s">
        <v>154</v>
      </c>
    </row>
    <row r="24" customFormat="false" ht="18.7" hidden="false" customHeight="true" outlineLevel="0" collapsed="false">
      <c r="A24" s="1" t="n">
        <v>23</v>
      </c>
      <c r="B24" s="4" t="str">
        <f aca="false">HYPERLINK("https://mncourtfraud.com/file/27-CR-19-17539.pdf","27-CR-19-17539")</f>
        <v>27-CR-19-17539</v>
      </c>
      <c r="C24" s="5" t="n">
        <v>43747</v>
      </c>
      <c r="D24" s="1" t="n">
        <v>5</v>
      </c>
      <c r="E24" s="2" t="s">
        <v>124</v>
      </c>
      <c r="F24" s="2" t="s">
        <v>66</v>
      </c>
      <c r="G24" s="4" t="str">
        <f aca="false">HYPERLINK("https://mncourtfraud.com/file/MCRO_27-CR-19-17539_Order-Other_2019-10-09_20240430092000.pdf","MCRO_27-CR-19-17539_Order-Other_2019-10-09_20240430092000.pdf")</f>
        <v>MCRO_27-CR-19-17539_Order-Other_2019-10-09_20240430092000.pdf</v>
      </c>
      <c r="H24" s="2" t="s">
        <v>67</v>
      </c>
      <c r="I24" s="6" t="s">
        <v>125</v>
      </c>
      <c r="J24" s="2" t="s">
        <v>126</v>
      </c>
      <c r="K24" s="2" t="s">
        <v>27</v>
      </c>
      <c r="L24" s="6" t="s">
        <v>155</v>
      </c>
      <c r="M24" s="2" t="s">
        <v>156</v>
      </c>
      <c r="N24" s="2" t="s">
        <v>30</v>
      </c>
      <c r="O24" s="6" t="s">
        <v>157</v>
      </c>
      <c r="P24" s="2" t="s">
        <v>158</v>
      </c>
    </row>
    <row r="25" customFormat="false" ht="18.7" hidden="false" customHeight="true" outlineLevel="0" collapsed="false">
      <c r="A25" s="1" t="n">
        <v>24</v>
      </c>
      <c r="B25" s="4" t="str">
        <f aca="false">HYPERLINK("https://mncourtfraud.com/file/27-CR-19-17539.pdf","27-CR-19-17539")</f>
        <v>27-CR-19-17539</v>
      </c>
      <c r="C25" s="5" t="n">
        <v>45324</v>
      </c>
      <c r="D25" s="1" t="n">
        <v>5</v>
      </c>
      <c r="E25" s="2" t="s">
        <v>124</v>
      </c>
      <c r="F25" s="2" t="s">
        <v>131</v>
      </c>
      <c r="G25" s="4" t="str">
        <f aca="false">HYPERLINK("https://mncourtfraud.com/file/MCRO_27-CR-19-17539_Order to Transport_2024-02-02_20240430091927.pdf","MCRO_27-CR-19-17539_Order to Transport_2024-02-02_20240430091927.pdf")</f>
        <v>MCRO_27-CR-19-17539_Order to Transport_2024-02-02_20240430091927.pdf</v>
      </c>
      <c r="H25" s="2" t="s">
        <v>132</v>
      </c>
      <c r="I25" s="6" t="s">
        <v>133</v>
      </c>
      <c r="J25" s="2" t="s">
        <v>134</v>
      </c>
      <c r="K25" s="2" t="s">
        <v>27</v>
      </c>
      <c r="L25" s="6" t="s">
        <v>159</v>
      </c>
      <c r="M25" s="2" t="s">
        <v>160</v>
      </c>
      <c r="N25" s="2" t="s">
        <v>30</v>
      </c>
      <c r="O25" s="6" t="s">
        <v>161</v>
      </c>
      <c r="P25" s="2" t="s">
        <v>162</v>
      </c>
    </row>
    <row r="26" customFormat="false" ht="18.7" hidden="false" customHeight="true" outlineLevel="0" collapsed="false">
      <c r="A26" s="1" t="n">
        <v>25</v>
      </c>
      <c r="B26" s="4" t="str">
        <f aca="false">HYPERLINK("https://mncourtfraud.com/file/27-CR-21-22058.pdf","27-CR-21-22058")</f>
        <v>27-CR-21-22058</v>
      </c>
      <c r="C26" s="5" t="n">
        <v>45324</v>
      </c>
      <c r="D26" s="1" t="n">
        <v>5</v>
      </c>
      <c r="E26" s="2" t="s">
        <v>124</v>
      </c>
      <c r="F26" s="2" t="s">
        <v>131</v>
      </c>
      <c r="G26" s="4" t="str">
        <f aca="false">HYPERLINK("https://mncourtfraud.com/file/MCRO_27-CR-21-22058_Order to Transport_2024-02-02_20240430083544.pdf","MCRO_27-CR-21-22058_Order to Transport_2024-02-02_20240430083544.pdf")</f>
        <v>MCRO_27-CR-21-22058_Order to Transport_2024-02-02_20240430083544.pdf</v>
      </c>
      <c r="H26" s="2" t="s">
        <v>132</v>
      </c>
      <c r="I26" s="6" t="s">
        <v>133</v>
      </c>
      <c r="J26" s="2" t="s">
        <v>134</v>
      </c>
      <c r="K26" s="2" t="s">
        <v>27</v>
      </c>
      <c r="L26" s="6" t="s">
        <v>163</v>
      </c>
      <c r="M26" s="2" t="s">
        <v>164</v>
      </c>
      <c r="N26" s="2" t="s">
        <v>30</v>
      </c>
      <c r="O26" s="6" t="s">
        <v>165</v>
      </c>
      <c r="P26" s="2" t="s">
        <v>166</v>
      </c>
    </row>
    <row r="27" customFormat="false" ht="18.7" hidden="false" customHeight="true" outlineLevel="0" collapsed="false">
      <c r="A27" s="1" t="n">
        <v>26</v>
      </c>
      <c r="B27" s="4" t="str">
        <f aca="false">HYPERLINK("https://mncourtfraud.com/file/27-CR-22-4239.pdf","27-CR-22-4239")</f>
        <v>27-CR-22-4239</v>
      </c>
      <c r="C27" s="5" t="n">
        <v>45300</v>
      </c>
      <c r="D27" s="1" t="n">
        <v>6</v>
      </c>
      <c r="E27" s="2" t="s">
        <v>167</v>
      </c>
      <c r="F27" s="2" t="s">
        <v>66</v>
      </c>
      <c r="G27" s="4" t="str">
        <f aca="false">HYPERLINK("https://mncourtfraud.com/file/MCRO_27-CR-22-4239_Order-Other_2024-01-09_20240429035758.pdf","MCRO_27-CR-22-4239_Order-Other_2024-01-09_20240429035758.pdf")</f>
        <v>MCRO_27-CR-22-4239_Order-Other_2024-01-09_20240429035758.pdf</v>
      </c>
      <c r="H27" s="2" t="s">
        <v>168</v>
      </c>
      <c r="I27" s="6" t="s">
        <v>169</v>
      </c>
      <c r="J27" s="2" t="s">
        <v>170</v>
      </c>
      <c r="K27" s="2" t="s">
        <v>27</v>
      </c>
      <c r="L27" s="6" t="s">
        <v>171</v>
      </c>
      <c r="M27" s="2" t="s">
        <v>172</v>
      </c>
      <c r="N27" s="2" t="s">
        <v>30</v>
      </c>
      <c r="O27" s="6" t="s">
        <v>173</v>
      </c>
      <c r="P27" s="2" t="s">
        <v>174</v>
      </c>
    </row>
    <row r="28" customFormat="false" ht="18.7" hidden="false" customHeight="true" outlineLevel="0" collapsed="false">
      <c r="A28" s="1" t="n">
        <v>27</v>
      </c>
      <c r="B28" s="4" t="str">
        <f aca="false">HYPERLINK("https://mncourtfraud.com/file/27-CR-22-21925.pdf","27-CR-22-21925")</f>
        <v>27-CR-22-21925</v>
      </c>
      <c r="C28" s="5" t="n">
        <v>45012</v>
      </c>
      <c r="D28" s="1" t="n">
        <v>7</v>
      </c>
      <c r="E28" s="2" t="s">
        <v>175</v>
      </c>
      <c r="F28" s="2" t="s">
        <v>176</v>
      </c>
      <c r="G28" s="4" t="str">
        <f aca="false">HYPERLINK("https://mncourtfraud.com/file/MCRO_27-CR-22-21925_Order for Dismissal_2023-03-27_20240429162955.pdf","MCRO_27-CR-22-21925_Order for Dismissal_2023-03-27_20240429162955.pdf")</f>
        <v>MCRO_27-CR-22-21925_Order for Dismissal_2023-03-27_20240429162955.pdf</v>
      </c>
      <c r="H28" s="2" t="s">
        <v>132</v>
      </c>
      <c r="I28" s="6" t="s">
        <v>177</v>
      </c>
      <c r="J28" s="2" t="s">
        <v>178</v>
      </c>
      <c r="K28" s="2" t="s">
        <v>27</v>
      </c>
      <c r="L28" s="6" t="s">
        <v>179</v>
      </c>
      <c r="M28" s="2" t="s">
        <v>180</v>
      </c>
      <c r="N28" s="2" t="s">
        <v>30</v>
      </c>
      <c r="O28" s="6" t="s">
        <v>181</v>
      </c>
      <c r="P28" s="2" t="s">
        <v>182</v>
      </c>
    </row>
    <row r="29" customFormat="false" ht="18.7" hidden="false" customHeight="true" outlineLevel="0" collapsed="false">
      <c r="A29" s="1" t="n">
        <v>28</v>
      </c>
      <c r="B29" s="4" t="str">
        <f aca="false">HYPERLINK("https://mncourtfraud.com/file/27-CR-23-512.pdf","27-CR-23-512")</f>
        <v>27-CR-23-512</v>
      </c>
      <c r="C29" s="5" t="n">
        <v>45012</v>
      </c>
      <c r="D29" s="1" t="n">
        <v>7</v>
      </c>
      <c r="E29" s="2" t="s">
        <v>175</v>
      </c>
      <c r="F29" s="2" t="s">
        <v>176</v>
      </c>
      <c r="G29" s="4" t="str">
        <f aca="false">HYPERLINK("https://mncourtfraud.com/file/MCRO_27-CR-23-512_Order for Dismissal_2023-03-27_20240430071931.pdf","MCRO_27-CR-23-512_Order for Dismissal_2023-03-27_20240430071931.pdf")</f>
        <v>MCRO_27-CR-23-512_Order for Dismissal_2023-03-27_20240430071931.pdf</v>
      </c>
      <c r="H29" s="2" t="s">
        <v>132</v>
      </c>
      <c r="I29" s="6" t="s">
        <v>177</v>
      </c>
      <c r="J29" s="2" t="s">
        <v>178</v>
      </c>
      <c r="K29" s="2" t="s">
        <v>27</v>
      </c>
      <c r="L29" s="6" t="s">
        <v>183</v>
      </c>
      <c r="M29" s="2" t="s">
        <v>184</v>
      </c>
      <c r="N29" s="2" t="s">
        <v>30</v>
      </c>
      <c r="O29" s="6" t="s">
        <v>185</v>
      </c>
      <c r="P29" s="2" t="s">
        <v>186</v>
      </c>
    </row>
    <row r="30" customFormat="false" ht="18.7" hidden="false" customHeight="true" outlineLevel="0" collapsed="false">
      <c r="A30" s="1" t="n">
        <v>29</v>
      </c>
      <c r="B30" s="4" t="str">
        <f aca="false">HYPERLINK("https://mncourtfraud.com/file/27-CR-23-883.pdf","27-CR-23-883")</f>
        <v>27-CR-23-883</v>
      </c>
      <c r="C30" s="5" t="n">
        <v>45012</v>
      </c>
      <c r="D30" s="1" t="n">
        <v>7</v>
      </c>
      <c r="E30" s="2" t="s">
        <v>175</v>
      </c>
      <c r="F30" s="2" t="s">
        <v>176</v>
      </c>
      <c r="G30" s="4" t="str">
        <f aca="false">HYPERLINK("https://mncourtfraud.com/file/MCRO_27-CR-23-883_Order for Dismissal_2023-03-27_20240430072026.pdf","MCRO_27-CR-23-883_Order for Dismissal_2023-03-27_20240430072026.pdf")</f>
        <v>MCRO_27-CR-23-883_Order for Dismissal_2023-03-27_20240430072026.pdf</v>
      </c>
      <c r="H30" s="2" t="s">
        <v>132</v>
      </c>
      <c r="I30" s="6" t="s">
        <v>177</v>
      </c>
      <c r="J30" s="2" t="s">
        <v>178</v>
      </c>
      <c r="K30" s="2" t="s">
        <v>27</v>
      </c>
      <c r="L30" s="6" t="s">
        <v>187</v>
      </c>
      <c r="M30" s="2" t="s">
        <v>188</v>
      </c>
      <c r="N30" s="2" t="s">
        <v>30</v>
      </c>
      <c r="O30" s="6" t="s">
        <v>189</v>
      </c>
      <c r="P30" s="2" t="s">
        <v>190</v>
      </c>
    </row>
    <row r="31" customFormat="false" ht="18.7" hidden="false" customHeight="true" outlineLevel="0" collapsed="false">
      <c r="A31" s="1" t="n">
        <v>30</v>
      </c>
      <c r="B31" s="4" t="str">
        <f aca="false">HYPERLINK("https://mncourtfraud.com/file/27-CR-20-3244.pdf","27-CR-20-3244")</f>
        <v>27-CR-20-3244</v>
      </c>
      <c r="C31" s="5" t="n">
        <v>45393</v>
      </c>
      <c r="D31" s="1" t="n">
        <v>8</v>
      </c>
      <c r="E31" s="2" t="s">
        <v>191</v>
      </c>
      <c r="F31" s="2" t="s">
        <v>192</v>
      </c>
      <c r="G31" s="4" t="str">
        <f aca="false">HYPERLINK("https://mncourtfraud.com/file/MCRO_27-CR-20-3244_Order to Appear_2024-04-11_20240430084951.pdf","MCRO_27-CR-20-3244_Order to Appear_2024-04-11_20240430084951.pdf")</f>
        <v>MCRO_27-CR-20-3244_Order to Appear_2024-04-11_20240430084951.pdf</v>
      </c>
      <c r="H31" s="2" t="s">
        <v>24</v>
      </c>
      <c r="I31" s="6" t="s">
        <v>193</v>
      </c>
      <c r="J31" s="2" t="s">
        <v>194</v>
      </c>
      <c r="K31" s="2" t="s">
        <v>27</v>
      </c>
      <c r="L31" s="6" t="s">
        <v>195</v>
      </c>
      <c r="M31" s="2" t="s">
        <v>196</v>
      </c>
      <c r="N31" s="2" t="s">
        <v>30</v>
      </c>
      <c r="O31" s="6" t="s">
        <v>197</v>
      </c>
      <c r="P31" s="2" t="s">
        <v>198</v>
      </c>
    </row>
    <row r="32" customFormat="false" ht="18.7" hidden="false" customHeight="true" outlineLevel="0" collapsed="false">
      <c r="A32" s="1" t="n">
        <v>31</v>
      </c>
      <c r="B32" s="4" t="str">
        <f aca="false">HYPERLINK("https://mncourtfraud.com/file/27-CR-17-1555.pdf","27-CR-17-1555")</f>
        <v>27-CR-17-1555</v>
      </c>
      <c r="C32" s="5" t="n">
        <v>45393</v>
      </c>
      <c r="D32" s="1" t="n">
        <v>9</v>
      </c>
      <c r="E32" s="2" t="s">
        <v>199</v>
      </c>
      <c r="F32" s="2" t="s">
        <v>200</v>
      </c>
      <c r="G32" s="4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H32" s="2" t="s">
        <v>201</v>
      </c>
      <c r="I32" s="6" t="s">
        <v>202</v>
      </c>
      <c r="J32" s="2" t="s">
        <v>203</v>
      </c>
      <c r="K32" s="2" t="s">
        <v>132</v>
      </c>
      <c r="L32" s="6" t="s">
        <v>204</v>
      </c>
      <c r="M32" s="2" t="s">
        <v>205</v>
      </c>
      <c r="N32" s="2" t="s">
        <v>27</v>
      </c>
      <c r="O32" s="6" t="s">
        <v>206</v>
      </c>
      <c r="P32" s="2" t="s">
        <v>207</v>
      </c>
      <c r="Q32" s="2" t="s">
        <v>30</v>
      </c>
      <c r="R32" s="6" t="s">
        <v>208</v>
      </c>
      <c r="S32" s="2" t="s">
        <v>209</v>
      </c>
    </row>
    <row r="33" customFormat="false" ht="18.7" hidden="false" customHeight="true" outlineLevel="0" collapsed="false">
      <c r="A33" s="1" t="n">
        <v>32</v>
      </c>
      <c r="B33" s="4" t="str">
        <f aca="false">HYPERLINK("https://mncourtfraud.com/file/27-CR-17-8342.pdf","27-CR-17-8342")</f>
        <v>27-CR-17-8342</v>
      </c>
      <c r="C33" s="5" t="n">
        <v>45393</v>
      </c>
      <c r="D33" s="1" t="n">
        <v>9</v>
      </c>
      <c r="E33" s="2" t="s">
        <v>199</v>
      </c>
      <c r="F33" s="2" t="s">
        <v>200</v>
      </c>
      <c r="G33" s="4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H33" s="2" t="s">
        <v>201</v>
      </c>
      <c r="I33" s="6" t="s">
        <v>202</v>
      </c>
      <c r="J33" s="2" t="s">
        <v>203</v>
      </c>
      <c r="K33" s="2" t="s">
        <v>132</v>
      </c>
      <c r="L33" s="6" t="s">
        <v>204</v>
      </c>
      <c r="M33" s="2" t="s">
        <v>205</v>
      </c>
      <c r="N33" s="2" t="s">
        <v>27</v>
      </c>
      <c r="O33" s="6" t="s">
        <v>210</v>
      </c>
      <c r="P33" s="2" t="s">
        <v>211</v>
      </c>
      <c r="Q33" s="2" t="s">
        <v>30</v>
      </c>
      <c r="R33" s="6" t="s">
        <v>212</v>
      </c>
      <c r="S33" s="2" t="s">
        <v>213</v>
      </c>
    </row>
    <row r="34" customFormat="false" ht="18.7" hidden="false" customHeight="true" outlineLevel="0" collapsed="false">
      <c r="A34" s="1" t="n">
        <v>33</v>
      </c>
      <c r="B34" s="4" t="str">
        <f aca="false">HYPERLINK("https://mncourtfraud.com/file/27-CR-17-22909.pdf","27-CR-17-22909")</f>
        <v>27-CR-17-22909</v>
      </c>
      <c r="C34" s="5" t="n">
        <v>42991</v>
      </c>
      <c r="D34" s="1" t="n">
        <v>9</v>
      </c>
      <c r="E34" s="2" t="s">
        <v>199</v>
      </c>
      <c r="F34" s="2" t="s">
        <v>66</v>
      </c>
      <c r="G34" s="4" t="str">
        <f aca="false">HYPERLINK("https://mncourtfraud.com/file/MCRO_27-CR-17-22909_Order-Other_2017-09-13_20240430093736.pdf","MCRO_27-CR-17-22909_Order-Other_2017-09-13_20240430093736.pdf")</f>
        <v>MCRO_27-CR-17-22909_Order-Other_2017-09-13_20240430093736.pdf</v>
      </c>
      <c r="H34" s="2" t="s">
        <v>67</v>
      </c>
      <c r="I34" s="6" t="s">
        <v>214</v>
      </c>
      <c r="J34" s="2" t="s">
        <v>215</v>
      </c>
      <c r="K34" s="2" t="s">
        <v>27</v>
      </c>
      <c r="L34" s="6" t="s">
        <v>216</v>
      </c>
      <c r="M34" s="2" t="s">
        <v>217</v>
      </c>
      <c r="N34" s="2" t="s">
        <v>30</v>
      </c>
      <c r="O34" s="6" t="s">
        <v>218</v>
      </c>
      <c r="P34" s="2" t="s">
        <v>219</v>
      </c>
    </row>
    <row r="35" customFormat="false" ht="18.7" hidden="false" customHeight="true" outlineLevel="0" collapsed="false">
      <c r="A35" s="1" t="n">
        <v>34</v>
      </c>
      <c r="B35" s="4" t="str">
        <f aca="false">HYPERLINK("https://mncourtfraud.com/file/27-CR-21-19723.pdf","27-CR-21-19723")</f>
        <v>27-CR-21-19723</v>
      </c>
      <c r="C35" s="5" t="n">
        <v>45056</v>
      </c>
      <c r="D35" s="1" t="n">
        <v>10</v>
      </c>
      <c r="E35" s="2" t="s">
        <v>220</v>
      </c>
      <c r="F35" s="2" t="s">
        <v>23</v>
      </c>
      <c r="G35" s="4" t="str">
        <f aca="false">HYPERLINK("https://mncourtfraud.com/file/MCRO_27-CR-21-19723_Order Revoking Interim Conditions of Release_2023-05-10_20240430082937.pdf","MCRO_27-CR-21-19723_Order Revoking Interim Conditions of Release_2023-05-10_20240430082937.pdf")</f>
        <v>MCRO_27-CR-21-19723_Order Revoking Interim Conditions of Release_2023-05-10_20240430082937.pdf</v>
      </c>
      <c r="H35" s="2" t="s">
        <v>221</v>
      </c>
      <c r="I35" s="6" t="s">
        <v>222</v>
      </c>
      <c r="J35" s="2" t="s">
        <v>223</v>
      </c>
      <c r="K35" s="2" t="s">
        <v>27</v>
      </c>
      <c r="L35" s="6" t="s">
        <v>224</v>
      </c>
      <c r="M35" s="2" t="s">
        <v>225</v>
      </c>
      <c r="N35" s="2" t="s">
        <v>30</v>
      </c>
      <c r="O35" s="6" t="s">
        <v>226</v>
      </c>
      <c r="P35" s="2" t="s">
        <v>227</v>
      </c>
    </row>
    <row r="36" customFormat="false" ht="18.7" hidden="false" customHeight="true" outlineLevel="0" collapsed="false">
      <c r="A36" s="1" t="n">
        <v>35</v>
      </c>
      <c r="B36" s="4" t="str">
        <f aca="false">HYPERLINK("https://mncourtfraud.com/file/27-CR-21-19723.pdf","27-CR-21-19723")</f>
        <v>27-CR-21-19723</v>
      </c>
      <c r="C36" s="5" t="n">
        <v>44781</v>
      </c>
      <c r="D36" s="1" t="n">
        <v>10</v>
      </c>
      <c r="E36" s="2" t="s">
        <v>220</v>
      </c>
      <c r="F36" s="2" t="s">
        <v>90</v>
      </c>
      <c r="G36" s="4" t="str">
        <f aca="false">HYPERLINK("https://mncourtfraud.com/file/MCRO_27-CR-21-19723_Probation Violation Order for Detention_2022-08-08_20240430082948.pdf","MCRO_27-CR-21-19723_Probation Violation Order for Detention_2022-08-08_20240430082948.pdf")</f>
        <v>MCRO_27-CR-21-19723_Probation Violation Order for Detention_2022-08-08_20240430082948.pdf</v>
      </c>
      <c r="H36" s="2" t="s">
        <v>228</v>
      </c>
      <c r="I36" s="6" t="s">
        <v>229</v>
      </c>
      <c r="J36" s="2" t="s">
        <v>230</v>
      </c>
      <c r="K36" s="2" t="s">
        <v>27</v>
      </c>
      <c r="L36" s="6" t="s">
        <v>231</v>
      </c>
      <c r="M36" s="2" t="s">
        <v>232</v>
      </c>
      <c r="N36" s="2" t="s">
        <v>30</v>
      </c>
      <c r="O36" s="6" t="s">
        <v>233</v>
      </c>
      <c r="P36" s="2" t="s">
        <v>234</v>
      </c>
    </row>
    <row r="37" customFormat="false" ht="18.7" hidden="false" customHeight="true" outlineLevel="0" collapsed="false">
      <c r="A37" s="1" t="n">
        <v>36</v>
      </c>
      <c r="B37" s="4" t="str">
        <f aca="false">HYPERLINK("https://mncourtfraud.com/file/27-CR-21-23456.pdf","27-CR-21-23456")</f>
        <v>27-CR-21-23456</v>
      </c>
      <c r="C37" s="5" t="n">
        <v>44558</v>
      </c>
      <c r="D37" s="1" t="n">
        <v>10</v>
      </c>
      <c r="E37" s="2" t="s">
        <v>220</v>
      </c>
      <c r="F37" s="2" t="s">
        <v>23</v>
      </c>
      <c r="G37" s="4" t="str">
        <f aca="false">HYPERLINK("https://mncourtfraud.com/file/MCRO_27-CR-21-23456_Order Revoking Interim Conditions of Release_2021-12-28_20240430084342.pdf","MCRO_27-CR-21-23456_Order Revoking Interim Conditions of Release_2021-12-28_20240430084342.pdf")</f>
        <v>MCRO_27-CR-21-23456_Order Revoking Interim Conditions of Release_2021-12-28_20240430084342.pdf</v>
      </c>
      <c r="H37" s="2" t="s">
        <v>235</v>
      </c>
      <c r="I37" s="6" t="s">
        <v>236</v>
      </c>
      <c r="J37" s="2" t="s">
        <v>237</v>
      </c>
      <c r="K37" s="2" t="s">
        <v>27</v>
      </c>
      <c r="L37" s="6" t="s">
        <v>238</v>
      </c>
      <c r="M37" s="2" t="s">
        <v>239</v>
      </c>
      <c r="N37" s="2" t="s">
        <v>30</v>
      </c>
      <c r="O37" s="6" t="s">
        <v>240</v>
      </c>
      <c r="P37" s="2" t="s">
        <v>241</v>
      </c>
    </row>
    <row r="38" customFormat="false" ht="18.7" hidden="false" customHeight="true" outlineLevel="0" collapsed="false">
      <c r="A38" s="1" t="n">
        <v>37</v>
      </c>
      <c r="B38" s="4" t="str">
        <f aca="false">HYPERLINK("https://mncourtfraud.com/file/27-CR-21-23456.pdf","27-CR-21-23456")</f>
        <v>27-CR-21-23456</v>
      </c>
      <c r="C38" s="5" t="n">
        <v>45056</v>
      </c>
      <c r="D38" s="1" t="n">
        <v>10</v>
      </c>
      <c r="E38" s="2" t="s">
        <v>220</v>
      </c>
      <c r="F38" s="2" t="s">
        <v>23</v>
      </c>
      <c r="G38" s="4" t="str">
        <f aca="false">HYPERLINK("https://mncourtfraud.com/file/MCRO_27-CR-21-23456_Order Revoking Interim Conditions of Release_2023-05-10_20240430084313.pdf","MCRO_27-CR-21-23456_Order Revoking Interim Conditions of Release_2023-05-10_20240430084313.pdf")</f>
        <v>MCRO_27-CR-21-23456_Order Revoking Interim Conditions of Release_2023-05-10_20240430084313.pdf</v>
      </c>
      <c r="H38" s="2" t="s">
        <v>221</v>
      </c>
      <c r="I38" s="6" t="s">
        <v>242</v>
      </c>
      <c r="J38" s="2" t="s">
        <v>243</v>
      </c>
      <c r="K38" s="2" t="s">
        <v>27</v>
      </c>
      <c r="L38" s="6" t="s">
        <v>244</v>
      </c>
      <c r="M38" s="2" t="s">
        <v>245</v>
      </c>
      <c r="N38" s="2" t="s">
        <v>30</v>
      </c>
      <c r="O38" s="6" t="s">
        <v>246</v>
      </c>
      <c r="P38" s="2" t="s">
        <v>247</v>
      </c>
    </row>
    <row r="39" customFormat="false" ht="18.7" hidden="false" customHeight="true" outlineLevel="0" collapsed="false">
      <c r="A39" s="1" t="n">
        <v>38</v>
      </c>
      <c r="B39" s="4" t="str">
        <f aca="false">HYPERLINK("https://mncourtfraud.com/file/27-CR-21-23456.pdf","27-CR-21-23456")</f>
        <v>27-CR-21-23456</v>
      </c>
      <c r="C39" s="5" t="n">
        <v>44781</v>
      </c>
      <c r="D39" s="1" t="n">
        <v>10</v>
      </c>
      <c r="E39" s="2" t="s">
        <v>220</v>
      </c>
      <c r="F39" s="2" t="s">
        <v>90</v>
      </c>
      <c r="G39" s="4" t="str">
        <f aca="false">HYPERLINK("https://mncourtfraud.com/file/MCRO_27-CR-21-23456_Probation Violation Order for Detention_2022-08-08_20240430084323.pdf","MCRO_27-CR-21-23456_Probation Violation Order for Detention_2022-08-08_20240430084323.pdf")</f>
        <v>MCRO_27-CR-21-23456_Probation Violation Order for Detention_2022-08-08_20240430084323.pdf</v>
      </c>
      <c r="H39" s="2" t="s">
        <v>228</v>
      </c>
      <c r="I39" s="6" t="s">
        <v>248</v>
      </c>
      <c r="J39" s="2" t="s">
        <v>249</v>
      </c>
      <c r="K39" s="2" t="s">
        <v>27</v>
      </c>
      <c r="L39" s="6" t="s">
        <v>250</v>
      </c>
      <c r="M39" s="2" t="s">
        <v>251</v>
      </c>
      <c r="N39" s="2" t="s">
        <v>30</v>
      </c>
      <c r="O39" s="6" t="s">
        <v>252</v>
      </c>
      <c r="P39" s="2" t="s">
        <v>253</v>
      </c>
    </row>
    <row r="40" customFormat="false" ht="18.7" hidden="false" customHeight="true" outlineLevel="0" collapsed="false">
      <c r="A40" s="1" t="n">
        <v>39</v>
      </c>
      <c r="B40" s="4" t="str">
        <f aca="false">HYPERLINK("https://mncourtfraud.com/file/27-CR-22-15550.pdf","27-CR-22-15550")</f>
        <v>27-CR-22-15550</v>
      </c>
      <c r="C40" s="5" t="n">
        <v>45056</v>
      </c>
      <c r="D40" s="1" t="n">
        <v>10</v>
      </c>
      <c r="E40" s="2" t="s">
        <v>220</v>
      </c>
      <c r="F40" s="2" t="s">
        <v>23</v>
      </c>
      <c r="G40" s="4" t="str">
        <f aca="false">HYPERLINK("https://mncourtfraud.com/file/MCRO_27-CR-22-15550_Order Revoking Interim Conditions of Release_2023-05-10_20240429161920.pdf","MCRO_27-CR-22-15550_Order Revoking Interim Conditions of Release_2023-05-10_20240429161920.pdf")</f>
        <v>MCRO_27-CR-22-15550_Order Revoking Interim Conditions of Release_2023-05-10_20240429161920.pdf</v>
      </c>
      <c r="H40" s="2" t="s">
        <v>221</v>
      </c>
      <c r="I40" s="6" t="s">
        <v>254</v>
      </c>
      <c r="J40" s="2" t="s">
        <v>255</v>
      </c>
      <c r="K40" s="2" t="s">
        <v>27</v>
      </c>
      <c r="L40" s="6" t="s">
        <v>256</v>
      </c>
      <c r="M40" s="2" t="s">
        <v>257</v>
      </c>
      <c r="N40" s="2" t="s">
        <v>30</v>
      </c>
      <c r="O40" s="6" t="s">
        <v>258</v>
      </c>
      <c r="P40" s="2" t="s">
        <v>259</v>
      </c>
    </row>
    <row r="41" customFormat="false" ht="18.7" hidden="false" customHeight="true" outlineLevel="0" collapsed="false">
      <c r="A41" s="1" t="n">
        <v>40</v>
      </c>
      <c r="B41" s="4" t="str">
        <f aca="false">HYPERLINK("https://mncourtfraud.com/file/27-CR-21-23628.pdf","27-CR-21-23628")</f>
        <v>27-CR-21-23628</v>
      </c>
      <c r="C41" s="5" t="n">
        <v>44678</v>
      </c>
      <c r="D41" s="1" t="n">
        <v>11</v>
      </c>
      <c r="E41" s="2" t="s">
        <v>260</v>
      </c>
      <c r="F41" s="2" t="s">
        <v>90</v>
      </c>
      <c r="G41" s="4" t="str">
        <f aca="false">HYPERLINK("https://mncourtfraud.com/file/MCRO_27-CR-21-23628_Probation Violation Order for Detention_2022-04-27_20240430084625.pdf","MCRO_27-CR-21-23628_Probation Violation Order for Detention_2022-04-27_20240430084625.pdf")</f>
        <v>MCRO_27-CR-21-23628_Probation Violation Order for Detention_2022-04-27_20240430084625.pdf</v>
      </c>
      <c r="H41" s="2" t="s">
        <v>221</v>
      </c>
      <c r="I41" s="6" t="s">
        <v>261</v>
      </c>
      <c r="J41" s="2" t="s">
        <v>262</v>
      </c>
      <c r="K41" s="2" t="s">
        <v>27</v>
      </c>
      <c r="L41" s="6" t="s">
        <v>263</v>
      </c>
      <c r="M41" s="2" t="s">
        <v>264</v>
      </c>
      <c r="N41" s="2" t="s">
        <v>30</v>
      </c>
      <c r="O41" s="6" t="s">
        <v>265</v>
      </c>
      <c r="P41" s="2" t="s">
        <v>266</v>
      </c>
    </row>
    <row r="42" customFormat="false" ht="18.7" hidden="false" customHeight="true" outlineLevel="0" collapsed="false">
      <c r="A42" s="1" t="n">
        <v>41</v>
      </c>
      <c r="B42" s="4" t="str">
        <f aca="false">HYPERLINK("https://mncourtfraud.com/file/27-CR-22-7797.pdf","27-CR-22-7797")</f>
        <v>27-CR-22-7797</v>
      </c>
      <c r="C42" s="5" t="n">
        <v>44694</v>
      </c>
      <c r="D42" s="1" t="n">
        <v>11</v>
      </c>
      <c r="E42" s="2" t="s">
        <v>260</v>
      </c>
      <c r="F42" s="2" t="s">
        <v>23</v>
      </c>
      <c r="G42" s="4" t="str">
        <f aca="false">HYPERLINK("https://mncourtfraud.com/file/MCRO_27-CR-22-7797_Order Revoking Interim Conditions of Release_2022-05-13_20240429040535.pdf","MCRO_27-CR-22-7797_Order Revoking Interim Conditions of Release_2022-05-13_20240429040535.pdf")</f>
        <v>MCRO_27-CR-22-7797_Order Revoking Interim Conditions of Release_2022-05-13_20240429040535.pdf</v>
      </c>
      <c r="H42" s="2" t="s">
        <v>267</v>
      </c>
      <c r="I42" s="6" t="s">
        <v>268</v>
      </c>
      <c r="J42" s="2" t="s">
        <v>269</v>
      </c>
      <c r="K42" s="2" t="s">
        <v>27</v>
      </c>
      <c r="L42" s="6" t="s">
        <v>270</v>
      </c>
      <c r="M42" s="2" t="s">
        <v>271</v>
      </c>
      <c r="N42" s="2" t="s">
        <v>30</v>
      </c>
      <c r="O42" s="6" t="s">
        <v>272</v>
      </c>
      <c r="P42" s="2" t="s">
        <v>273</v>
      </c>
    </row>
    <row r="43" customFormat="false" ht="18.7" hidden="false" customHeight="true" outlineLevel="0" collapsed="false">
      <c r="A43" s="1" t="n">
        <v>42</v>
      </c>
      <c r="B43" s="4" t="str">
        <f aca="false">HYPERLINK("https://mncourtfraud.com/file/27-CR-21-10675.pdf","27-CR-21-10675")</f>
        <v>27-CR-21-10675</v>
      </c>
      <c r="C43" s="5" t="n">
        <v>45064</v>
      </c>
      <c r="D43" s="1" t="n">
        <v>12</v>
      </c>
      <c r="E43" s="2" t="s">
        <v>274</v>
      </c>
      <c r="F43" s="2" t="s">
        <v>275</v>
      </c>
      <c r="G43" s="4" t="str">
        <f aca="false">HYPERLINK("https://mncourtfraud.com/file/MCRO_27-CR-21-10675_Correspondence_2023-05-18_20240430082222.pdf","MCRO_27-CR-21-10675_Correspondence_2023-05-18_20240430082222.pdf")</f>
        <v>MCRO_27-CR-21-10675_Correspondence_2023-05-18_20240430082222.pdf</v>
      </c>
      <c r="H43" s="2" t="s">
        <v>132</v>
      </c>
      <c r="I43" s="6" t="s">
        <v>276</v>
      </c>
      <c r="J43" s="2" t="s">
        <v>277</v>
      </c>
      <c r="K43" s="2" t="s">
        <v>27</v>
      </c>
      <c r="L43" s="6" t="s">
        <v>278</v>
      </c>
      <c r="M43" s="2" t="s">
        <v>279</v>
      </c>
      <c r="N43" s="2" t="s">
        <v>30</v>
      </c>
      <c r="O43" s="6" t="s">
        <v>280</v>
      </c>
      <c r="P43" s="2" t="s">
        <v>281</v>
      </c>
    </row>
    <row r="44" customFormat="false" ht="18.7" hidden="false" customHeight="true" outlineLevel="0" collapsed="false">
      <c r="A44" s="1" t="n">
        <v>43</v>
      </c>
      <c r="B44" s="4" t="str">
        <f aca="false">HYPERLINK("https://mncourtfraud.com/file/27-CR-21-10675.pdf","27-CR-21-10675")</f>
        <v>27-CR-21-10675</v>
      </c>
      <c r="C44" s="5" t="n">
        <v>45120</v>
      </c>
      <c r="D44" s="1" t="n">
        <v>12</v>
      </c>
      <c r="E44" s="2" t="s">
        <v>274</v>
      </c>
      <c r="F44" s="2" t="s">
        <v>66</v>
      </c>
      <c r="G44" s="4" t="str">
        <f aca="false">HYPERLINK("https://mncourtfraud.com/file/MCRO_27-CR-21-10675_Order-Other_2023-07-13_20240430082220.pdf","MCRO_27-CR-21-10675_Order-Other_2023-07-13_20240430082220.pdf")</f>
        <v>MCRO_27-CR-21-10675_Order-Other_2023-07-13_20240430082220.pdf</v>
      </c>
      <c r="H44" s="2" t="s">
        <v>282</v>
      </c>
      <c r="I44" s="6" t="s">
        <v>283</v>
      </c>
      <c r="J44" s="2" t="s">
        <v>284</v>
      </c>
      <c r="K44" s="2" t="s">
        <v>27</v>
      </c>
      <c r="L44" s="6" t="s">
        <v>285</v>
      </c>
      <c r="M44" s="2" t="s">
        <v>286</v>
      </c>
      <c r="N44" s="2" t="s">
        <v>30</v>
      </c>
      <c r="O44" s="6" t="s">
        <v>287</v>
      </c>
      <c r="P44" s="2" t="s">
        <v>288</v>
      </c>
    </row>
    <row r="45" customFormat="false" ht="18.7" hidden="false" customHeight="true" outlineLevel="0" collapsed="false">
      <c r="A45" s="1" t="n">
        <v>44</v>
      </c>
      <c r="B45" s="4" t="str">
        <f aca="false">HYPERLINK("https://mncourtfraud.com/file/27-CR-21-10675.pdf","27-CR-21-10675")</f>
        <v>27-CR-21-10675</v>
      </c>
      <c r="C45" s="5" t="n">
        <v>44564</v>
      </c>
      <c r="D45" s="1" t="n">
        <v>12</v>
      </c>
      <c r="E45" s="2" t="s">
        <v>274</v>
      </c>
      <c r="F45" s="2" t="s">
        <v>23</v>
      </c>
      <c r="G45" s="4" t="str">
        <f aca="false">HYPERLINK("https://mncourtfraud.com/file/MCRO_27-CR-21-10675_Order Revoking Interim Conditions of Release_2022-01-03_20240430082236.pdf","MCRO_27-CR-21-10675_Order Revoking Interim Conditions of Release_2022-01-03_20240430082236.pdf")</f>
        <v>MCRO_27-CR-21-10675_Order Revoking Interim Conditions of Release_2022-01-03_20240430082236.pdf</v>
      </c>
      <c r="H45" s="2" t="s">
        <v>289</v>
      </c>
      <c r="I45" s="6" t="s">
        <v>290</v>
      </c>
      <c r="J45" s="2" t="s">
        <v>291</v>
      </c>
      <c r="K45" s="2" t="s">
        <v>27</v>
      </c>
      <c r="L45" s="6" t="s">
        <v>292</v>
      </c>
      <c r="M45" s="2" t="s">
        <v>293</v>
      </c>
      <c r="N45" s="2" t="s">
        <v>30</v>
      </c>
      <c r="O45" s="6" t="s">
        <v>294</v>
      </c>
      <c r="P45" s="2" t="s">
        <v>295</v>
      </c>
    </row>
    <row r="46" customFormat="false" ht="18.7" hidden="false" customHeight="true" outlineLevel="0" collapsed="false">
      <c r="A46" s="1" t="n">
        <v>45</v>
      </c>
      <c r="B46" s="4" t="str">
        <f aca="false">HYPERLINK("https://mncourtfraud.com/file/27-CR-21-10675.pdf","27-CR-21-10675")</f>
        <v>27-CR-21-10675</v>
      </c>
      <c r="C46" s="5" t="n">
        <v>44616</v>
      </c>
      <c r="D46" s="1" t="n">
        <v>12</v>
      </c>
      <c r="E46" s="2" t="s">
        <v>274</v>
      </c>
      <c r="F46" s="2" t="s">
        <v>23</v>
      </c>
      <c r="G46" s="4" t="str">
        <f aca="false">HYPERLINK("https://mncourtfraud.com/file/MCRO_27-CR-21-10675_Order Revoking Interim Conditions of Release_2022-02-24_20240430082230.pdf","MCRO_27-CR-21-10675_Order Revoking Interim Conditions of Release_2022-02-24_20240430082230.pdf")</f>
        <v>MCRO_27-CR-21-10675_Order Revoking Interim Conditions of Release_2022-02-24_20240430082230.pdf</v>
      </c>
      <c r="H46" s="2" t="s">
        <v>296</v>
      </c>
      <c r="I46" s="6" t="s">
        <v>297</v>
      </c>
      <c r="J46" s="2" t="s">
        <v>298</v>
      </c>
      <c r="K46" s="2" t="s">
        <v>27</v>
      </c>
      <c r="L46" s="6" t="s">
        <v>299</v>
      </c>
      <c r="M46" s="2" t="s">
        <v>300</v>
      </c>
      <c r="N46" s="2" t="s">
        <v>30</v>
      </c>
      <c r="O46" s="6" t="s">
        <v>301</v>
      </c>
      <c r="P46" s="2" t="s">
        <v>302</v>
      </c>
    </row>
    <row r="47" customFormat="false" ht="18.7" hidden="false" customHeight="true" outlineLevel="0" collapsed="false">
      <c r="A47" s="1" t="n">
        <v>46</v>
      </c>
      <c r="B47" s="4" t="str">
        <f aca="false">HYPERLINK("https://mncourtfraud.com/file/27-CR-21-10675.pdf","27-CR-21-10675")</f>
        <v>27-CR-21-10675</v>
      </c>
      <c r="C47" s="5" t="n">
        <v>44820</v>
      </c>
      <c r="D47" s="1" t="n">
        <v>12</v>
      </c>
      <c r="E47" s="2" t="s">
        <v>274</v>
      </c>
      <c r="F47" s="2" t="s">
        <v>23</v>
      </c>
      <c r="G47" s="4" t="str">
        <f aca="false">HYPERLINK("https://mncourtfraud.com/file/MCRO_27-CR-21-10675_Order Revoking Interim Conditions of Release_2022-09-16_20240430082224.pdf","MCRO_27-CR-21-10675_Order Revoking Interim Conditions of Release_2022-09-16_20240430082224.pdf")</f>
        <v>MCRO_27-CR-21-10675_Order Revoking Interim Conditions of Release_2022-09-16_20240430082224.pdf</v>
      </c>
      <c r="H47" s="2" t="s">
        <v>303</v>
      </c>
      <c r="I47" s="6" t="s">
        <v>304</v>
      </c>
      <c r="J47" s="2" t="s">
        <v>305</v>
      </c>
      <c r="K47" s="2" t="s">
        <v>27</v>
      </c>
      <c r="L47" s="6" t="s">
        <v>306</v>
      </c>
      <c r="M47" s="2" t="s">
        <v>307</v>
      </c>
      <c r="N47" s="2" t="s">
        <v>30</v>
      </c>
      <c r="O47" s="6" t="s">
        <v>308</v>
      </c>
      <c r="P47" s="2" t="s">
        <v>309</v>
      </c>
    </row>
    <row r="48" customFormat="false" ht="18.7" hidden="false" customHeight="true" outlineLevel="0" collapsed="false">
      <c r="A48" s="1" t="n">
        <v>47</v>
      </c>
      <c r="B48" s="4" t="str">
        <f aca="false">HYPERLINK("https://mncourtfraud.com/file/27-CR-22-3570.pdf","27-CR-22-3570")</f>
        <v>27-CR-22-3570</v>
      </c>
      <c r="C48" s="5" t="n">
        <v>45064</v>
      </c>
      <c r="D48" s="1" t="n">
        <v>12</v>
      </c>
      <c r="E48" s="2" t="s">
        <v>274</v>
      </c>
      <c r="F48" s="2" t="s">
        <v>275</v>
      </c>
      <c r="G48" s="4" t="str">
        <f aca="false">HYPERLINK("https://mncourtfraud.com/file/MCRO_27-CR-22-3570_Correspondence_2023-05-18_20240429034615.pdf","MCRO_27-CR-22-3570_Correspondence_2023-05-18_20240429034615.pdf")</f>
        <v>MCRO_27-CR-22-3570_Correspondence_2023-05-18_20240429034615.pdf</v>
      </c>
      <c r="H48" s="2" t="s">
        <v>132</v>
      </c>
      <c r="I48" s="6" t="s">
        <v>276</v>
      </c>
      <c r="J48" s="2" t="s">
        <v>277</v>
      </c>
      <c r="K48" s="2" t="s">
        <v>27</v>
      </c>
      <c r="L48" s="6" t="s">
        <v>310</v>
      </c>
      <c r="M48" s="2" t="s">
        <v>311</v>
      </c>
      <c r="N48" s="2" t="s">
        <v>30</v>
      </c>
      <c r="O48" s="6" t="s">
        <v>312</v>
      </c>
      <c r="P48" s="2" t="s">
        <v>313</v>
      </c>
    </row>
    <row r="49" customFormat="false" ht="18.7" hidden="false" customHeight="true" outlineLevel="0" collapsed="false">
      <c r="A49" s="1" t="n">
        <v>48</v>
      </c>
      <c r="B49" s="4" t="str">
        <f aca="false">HYPERLINK("https://mncourtfraud.com/file/27-CR-22-3570.pdf","27-CR-22-3570")</f>
        <v>27-CR-22-3570</v>
      </c>
      <c r="C49" s="5" t="n">
        <v>45120</v>
      </c>
      <c r="D49" s="1" t="n">
        <v>12</v>
      </c>
      <c r="E49" s="2" t="s">
        <v>274</v>
      </c>
      <c r="F49" s="2" t="s">
        <v>66</v>
      </c>
      <c r="G49" s="4" t="str">
        <f aca="false">HYPERLINK("https://mncourtfraud.com/file/MCRO_27-CR-22-3570_Order-Other_2023-07-13_20240429034611.pdf","MCRO_27-CR-22-3570_Order-Other_2023-07-13_20240429034611.pdf")</f>
        <v>MCRO_27-CR-22-3570_Order-Other_2023-07-13_20240429034611.pdf</v>
      </c>
      <c r="H49" s="2" t="s">
        <v>282</v>
      </c>
      <c r="I49" s="6" t="s">
        <v>283</v>
      </c>
      <c r="J49" s="2" t="s">
        <v>284</v>
      </c>
      <c r="K49" s="2" t="s">
        <v>27</v>
      </c>
      <c r="L49" s="6" t="s">
        <v>314</v>
      </c>
      <c r="M49" s="2" t="s">
        <v>315</v>
      </c>
      <c r="N49" s="2" t="s">
        <v>30</v>
      </c>
      <c r="O49" s="6" t="s">
        <v>316</v>
      </c>
      <c r="P49" s="2" t="s">
        <v>317</v>
      </c>
    </row>
    <row r="50" customFormat="false" ht="18.7" hidden="false" customHeight="true" outlineLevel="0" collapsed="false">
      <c r="A50" s="1" t="n">
        <v>49</v>
      </c>
      <c r="B50" s="4" t="str">
        <f aca="false">HYPERLINK("https://mncourtfraud.com/file/27-CR-22-3570.pdf","27-CR-22-3570")</f>
        <v>27-CR-22-3570</v>
      </c>
      <c r="C50" s="5" t="n">
        <v>44820</v>
      </c>
      <c r="D50" s="1" t="n">
        <v>12</v>
      </c>
      <c r="E50" s="2" t="s">
        <v>274</v>
      </c>
      <c r="F50" s="2" t="s">
        <v>23</v>
      </c>
      <c r="G50" s="4" t="str">
        <f aca="false">HYPERLINK("https://mncourtfraud.com/file/MCRO_27-CR-22-3570_Order Revoking Interim Conditions of Release_2022-09-16_20240429034622.pdf","MCRO_27-CR-22-3570_Order Revoking Interim Conditions of Release_2022-09-16_20240429034622.pdf")</f>
        <v>MCRO_27-CR-22-3570_Order Revoking Interim Conditions of Release_2022-09-16_20240429034622.pdf</v>
      </c>
      <c r="H50" s="2" t="s">
        <v>303</v>
      </c>
      <c r="I50" s="6" t="s">
        <v>318</v>
      </c>
      <c r="J50" s="2" t="s">
        <v>319</v>
      </c>
      <c r="K50" s="2" t="s">
        <v>27</v>
      </c>
      <c r="L50" s="6" t="s">
        <v>320</v>
      </c>
      <c r="M50" s="2" t="s">
        <v>321</v>
      </c>
      <c r="N50" s="2" t="s">
        <v>30</v>
      </c>
      <c r="O50" s="6" t="s">
        <v>322</v>
      </c>
      <c r="P50" s="2" t="s">
        <v>323</v>
      </c>
    </row>
    <row r="51" customFormat="false" ht="18.7" hidden="false" customHeight="true" outlineLevel="0" collapsed="false">
      <c r="A51" s="1" t="n">
        <v>50</v>
      </c>
      <c r="B51" s="4" t="str">
        <f aca="false">HYPERLINK("https://mncourtfraud.com/file/27-CR-22-22521.pdf","27-CR-22-22521")</f>
        <v>27-CR-22-22521</v>
      </c>
      <c r="C51" s="5" t="n">
        <v>45064</v>
      </c>
      <c r="D51" s="1" t="n">
        <v>12</v>
      </c>
      <c r="E51" s="2" t="s">
        <v>274</v>
      </c>
      <c r="F51" s="2" t="s">
        <v>275</v>
      </c>
      <c r="G51" s="4" t="str">
        <f aca="false">HYPERLINK("https://mncourtfraud.com/file/MCRO_27-CR-22-22521_Correspondence_2023-05-18_20240429163110.pdf","MCRO_27-CR-22-22521_Correspondence_2023-05-18_20240429163110.pdf")</f>
        <v>MCRO_27-CR-22-22521_Correspondence_2023-05-18_20240429163110.pdf</v>
      </c>
      <c r="H51" s="2" t="s">
        <v>132</v>
      </c>
      <c r="I51" s="6" t="s">
        <v>276</v>
      </c>
      <c r="J51" s="2" t="s">
        <v>277</v>
      </c>
      <c r="K51" s="2" t="s">
        <v>27</v>
      </c>
      <c r="L51" s="6" t="s">
        <v>324</v>
      </c>
      <c r="M51" s="2" t="s">
        <v>325</v>
      </c>
      <c r="N51" s="2" t="s">
        <v>30</v>
      </c>
      <c r="O51" s="6" t="s">
        <v>326</v>
      </c>
      <c r="P51" s="2" t="s">
        <v>327</v>
      </c>
    </row>
    <row r="52" customFormat="false" ht="18.7" hidden="false" customHeight="true" outlineLevel="0" collapsed="false">
      <c r="A52" s="1" t="n">
        <v>51</v>
      </c>
      <c r="B52" s="4" t="str">
        <f aca="false">HYPERLINK("https://mncourtfraud.com/file/27-CR-22-22521.pdf","27-CR-22-22521")</f>
        <v>27-CR-22-22521</v>
      </c>
      <c r="C52" s="5" t="n">
        <v>45120</v>
      </c>
      <c r="D52" s="1" t="n">
        <v>12</v>
      </c>
      <c r="E52" s="2" t="s">
        <v>274</v>
      </c>
      <c r="F52" s="2" t="s">
        <v>66</v>
      </c>
      <c r="G52" s="4" t="str">
        <f aca="false">HYPERLINK("https://mncourtfraud.com/file/MCRO_27-CR-22-22521_Order-Other_2023-07-13_20240429163108.pdf","MCRO_27-CR-22-22521_Order-Other_2023-07-13_20240429163108.pdf")</f>
        <v>MCRO_27-CR-22-22521_Order-Other_2023-07-13_20240429163108.pdf</v>
      </c>
      <c r="H52" s="2" t="s">
        <v>282</v>
      </c>
      <c r="I52" s="6" t="s">
        <v>283</v>
      </c>
      <c r="J52" s="2" t="s">
        <v>284</v>
      </c>
      <c r="K52" s="2" t="s">
        <v>27</v>
      </c>
      <c r="L52" s="6" t="s">
        <v>328</v>
      </c>
      <c r="M52" s="2" t="s">
        <v>329</v>
      </c>
      <c r="N52" s="2" t="s">
        <v>30</v>
      </c>
      <c r="O52" s="6" t="s">
        <v>330</v>
      </c>
      <c r="P52" s="2" t="s">
        <v>331</v>
      </c>
    </row>
    <row r="53" customFormat="false" ht="18.7" hidden="false" customHeight="true" outlineLevel="0" collapsed="false">
      <c r="A53" s="1" t="n">
        <v>52</v>
      </c>
      <c r="B53" s="4" t="str">
        <f aca="false">HYPERLINK("https://mncourtfraud.com/file/27-CR-22-22521.pdf","27-CR-22-22521")</f>
        <v>27-CR-22-22521</v>
      </c>
      <c r="C53" s="5" t="n">
        <v>45232</v>
      </c>
      <c r="D53" s="1" t="n">
        <v>12</v>
      </c>
      <c r="E53" s="2" t="s">
        <v>274</v>
      </c>
      <c r="F53" s="2" t="s">
        <v>131</v>
      </c>
      <c r="G53" s="4" t="str">
        <f aca="false">HYPERLINK("https://mncourtfraud.com/file/MCRO_27-CR-22-22521_Order to Transport_2023-11-02_20240429163105.pdf","MCRO_27-CR-22-22521_Order to Transport_2023-11-02_20240429163105.pdf")</f>
        <v>MCRO_27-CR-22-22521_Order to Transport_2023-11-02_20240429163105.pdf</v>
      </c>
      <c r="H53" s="2" t="s">
        <v>132</v>
      </c>
      <c r="I53" s="6" t="s">
        <v>332</v>
      </c>
      <c r="J53" s="2" t="s">
        <v>333</v>
      </c>
      <c r="K53" s="2" t="s">
        <v>27</v>
      </c>
      <c r="L53" s="6" t="s">
        <v>334</v>
      </c>
      <c r="M53" s="2" t="s">
        <v>335</v>
      </c>
      <c r="N53" s="2" t="s">
        <v>30</v>
      </c>
      <c r="O53" s="6" t="s">
        <v>336</v>
      </c>
      <c r="P53" s="2" t="s">
        <v>337</v>
      </c>
    </row>
    <row r="54" customFormat="false" ht="18.7" hidden="false" customHeight="true" outlineLevel="0" collapsed="false">
      <c r="A54" s="1" t="n">
        <v>53</v>
      </c>
      <c r="B54" s="4" t="str">
        <f aca="false">HYPERLINK("https://mncourtfraud.com/file/27-CR-21-3797.pdf","27-CR-21-3797")</f>
        <v>27-CR-21-3797</v>
      </c>
      <c r="C54" s="5" t="n">
        <v>45313</v>
      </c>
      <c r="D54" s="1" t="n">
        <v>14</v>
      </c>
      <c r="E54" s="2" t="s">
        <v>338</v>
      </c>
      <c r="F54" s="2" t="s">
        <v>339</v>
      </c>
      <c r="G54" s="4" t="str">
        <f aca="false">HYPERLINK("https://mncourtfraud.com/file/MCRO_27-CR-21-3797_Order Reinstating Forfeited Cash or Surety Bond_2024-01-22_20240430080056.pdf","MCRO_27-CR-21-3797_Order Reinstating Forfeited Cash or Surety Bond_2024-01-22_20240430080056.pdf")</f>
        <v>MCRO_27-CR-21-3797_Order Reinstating Forfeited Cash or Surety Bond_2024-01-22_20240430080056.pdf</v>
      </c>
      <c r="H54" s="2" t="s">
        <v>98</v>
      </c>
      <c r="I54" s="6" t="s">
        <v>340</v>
      </c>
      <c r="J54" s="2" t="s">
        <v>341</v>
      </c>
      <c r="K54" s="2" t="s">
        <v>27</v>
      </c>
      <c r="L54" s="6" t="s">
        <v>342</v>
      </c>
      <c r="M54" s="2" t="s">
        <v>343</v>
      </c>
      <c r="N54" s="2" t="s">
        <v>30</v>
      </c>
      <c r="O54" s="6" t="s">
        <v>344</v>
      </c>
      <c r="P54" s="2" t="s">
        <v>345</v>
      </c>
    </row>
    <row r="55" customFormat="false" ht="18.7" hidden="false" customHeight="true" outlineLevel="0" collapsed="false">
      <c r="A55" s="1" t="n">
        <v>54</v>
      </c>
      <c r="B55" s="4" t="str">
        <f aca="false">HYPERLINK("https://mncourtfraud.com/file/27-CR-21-20529.pdf","27-CR-21-20529")</f>
        <v>27-CR-21-20529</v>
      </c>
      <c r="C55" s="5" t="n">
        <v>44645</v>
      </c>
      <c r="D55" s="1" t="n">
        <v>15</v>
      </c>
      <c r="E55" s="2" t="s">
        <v>346</v>
      </c>
      <c r="F55" s="2" t="s">
        <v>23</v>
      </c>
      <c r="G55" s="4" t="str">
        <f aca="false">HYPERLINK("https://mncourtfraud.com/file/MCRO_27-CR-21-20529_Order Revoking Interim Conditions of Release_2022-03-25_20240430083204.pdf","MCRO_27-CR-21-20529_Order Revoking Interim Conditions of Release_2022-03-25_20240430083204.pdf")</f>
        <v>MCRO_27-CR-21-20529_Order Revoking Interim Conditions of Release_2022-03-25_20240430083204.pdf</v>
      </c>
      <c r="H55" s="2" t="s">
        <v>347</v>
      </c>
      <c r="I55" s="6" t="s">
        <v>348</v>
      </c>
      <c r="J55" s="2" t="s">
        <v>349</v>
      </c>
      <c r="K55" s="2" t="s">
        <v>27</v>
      </c>
      <c r="L55" s="6" t="s">
        <v>350</v>
      </c>
      <c r="M55" s="2" t="s">
        <v>351</v>
      </c>
      <c r="N55" s="2" t="s">
        <v>30</v>
      </c>
      <c r="O55" s="6" t="s">
        <v>352</v>
      </c>
      <c r="P55" s="2" t="s">
        <v>353</v>
      </c>
    </row>
    <row r="56" customFormat="false" ht="18.7" hidden="false" customHeight="true" outlineLevel="0" collapsed="false">
      <c r="A56" s="1" t="n">
        <v>55</v>
      </c>
      <c r="B56" s="4" t="str">
        <f aca="false">HYPERLINK("https://mncourtfraud.com/file/27-CR-21-23131.pdf","27-CR-21-23131")</f>
        <v>27-CR-21-23131</v>
      </c>
      <c r="C56" s="5" t="n">
        <v>45323</v>
      </c>
      <c r="D56" s="1" t="n">
        <v>16</v>
      </c>
      <c r="E56" s="2" t="s">
        <v>354</v>
      </c>
      <c r="F56" s="2" t="s">
        <v>355</v>
      </c>
      <c r="G56" s="4" t="str">
        <f aca="false">HYPERLINK("https://mncourtfraud.com/file/MCRO_27-CR-21-23131_Amended Order_2024-02-01_20240430083638.pdf","MCRO_27-CR-21-23131_Amended Order_2024-02-01_20240430083638.pdf")</f>
        <v>MCRO_27-CR-21-23131_Amended Order_2024-02-01_20240430083638.pdf</v>
      </c>
      <c r="H56" s="2" t="s">
        <v>168</v>
      </c>
      <c r="I56" s="6" t="s">
        <v>356</v>
      </c>
      <c r="J56" s="2" t="s">
        <v>357</v>
      </c>
      <c r="K56" s="2" t="s">
        <v>27</v>
      </c>
      <c r="L56" s="6" t="s">
        <v>358</v>
      </c>
      <c r="M56" s="2" t="s">
        <v>359</v>
      </c>
      <c r="N56" s="2" t="s">
        <v>30</v>
      </c>
      <c r="O56" s="6" t="s">
        <v>360</v>
      </c>
      <c r="P56" s="2" t="s">
        <v>361</v>
      </c>
    </row>
    <row r="57" customFormat="false" ht="18.7" hidden="false" customHeight="true" outlineLevel="0" collapsed="false">
      <c r="A57" s="1" t="n">
        <v>56</v>
      </c>
      <c r="B57" s="4" t="str">
        <f aca="false">HYPERLINK("https://mncourtfraud.com/file/27-CR-21-23131.pdf","27-CR-21-23131")</f>
        <v>27-CR-21-23131</v>
      </c>
      <c r="C57" s="5" t="n">
        <v>44567</v>
      </c>
      <c r="D57" s="1" t="n">
        <v>16</v>
      </c>
      <c r="E57" s="2" t="s">
        <v>354</v>
      </c>
      <c r="F57" s="2" t="s">
        <v>58</v>
      </c>
      <c r="G57" s="4" t="str">
        <f aca="false">HYPERLINK("https://mncourtfraud.com/file/MCRO_27-CR-21-23131_Order-Evaluation for Competency to Proceed (Rule 20.01)_2022-01-06_20240430083657.pdf","MCRO_27-CR-21-23131_Order-Evaluation for Competency to Proceed (Rule 20.01)_2022-01-06_20240430083657.pdf")</f>
        <v>MCRO_27-CR-21-23131_Order-Evaluation for Competency to Proceed (Rule 20.01)_2022-01-06_20240430083657.pdf</v>
      </c>
      <c r="H57" s="2" t="s">
        <v>168</v>
      </c>
      <c r="I57" s="6" t="s">
        <v>362</v>
      </c>
      <c r="J57" s="2" t="s">
        <v>363</v>
      </c>
      <c r="K57" s="2" t="s">
        <v>27</v>
      </c>
      <c r="L57" s="6" t="s">
        <v>364</v>
      </c>
      <c r="M57" s="2" t="s">
        <v>365</v>
      </c>
      <c r="N57" s="2" t="s">
        <v>30</v>
      </c>
      <c r="O57" s="6" t="s">
        <v>366</v>
      </c>
      <c r="P57" s="2" t="s">
        <v>367</v>
      </c>
    </row>
    <row r="58" customFormat="false" ht="18.7" hidden="false" customHeight="true" outlineLevel="0" collapsed="false">
      <c r="A58" s="1" t="n">
        <v>57</v>
      </c>
      <c r="B58" s="4" t="str">
        <f aca="false">HYPERLINK("https://mncourtfraud.com/file/27-CR-22-24627.pdf","27-CR-22-24627")</f>
        <v>27-CR-22-24627</v>
      </c>
      <c r="C58" s="5" t="n">
        <v>45323</v>
      </c>
      <c r="D58" s="1" t="n">
        <v>16</v>
      </c>
      <c r="E58" s="2" t="s">
        <v>354</v>
      </c>
      <c r="F58" s="2" t="s">
        <v>355</v>
      </c>
      <c r="G58" s="4" t="str">
        <f aca="false">HYPERLINK("https://mncourtfraud.com/file/MCRO_27-CR-22-24627_Amended Order_2024-02-01_20240429164345.pdf","MCRO_27-CR-22-24627_Amended Order_2024-02-01_20240429164345.pdf")</f>
        <v>MCRO_27-CR-22-24627_Amended Order_2024-02-01_20240429164345.pdf</v>
      </c>
      <c r="H58" s="2" t="s">
        <v>168</v>
      </c>
      <c r="I58" s="6" t="s">
        <v>356</v>
      </c>
      <c r="J58" s="2" t="s">
        <v>357</v>
      </c>
      <c r="K58" s="2" t="s">
        <v>27</v>
      </c>
      <c r="L58" s="6" t="s">
        <v>368</v>
      </c>
      <c r="M58" s="2" t="s">
        <v>369</v>
      </c>
      <c r="N58" s="2" t="s">
        <v>30</v>
      </c>
      <c r="O58" s="6" t="s">
        <v>370</v>
      </c>
      <c r="P58" s="2" t="s">
        <v>371</v>
      </c>
    </row>
    <row r="59" customFormat="false" ht="18.7" hidden="false" customHeight="true" outlineLevel="0" collapsed="false">
      <c r="A59" s="1" t="n">
        <v>58</v>
      </c>
      <c r="B59" s="4" t="str">
        <f aca="false">HYPERLINK("https://mncourtfraud.com/file/27-CR-22-24627.pdf","27-CR-22-24627")</f>
        <v>27-CR-22-24627</v>
      </c>
      <c r="C59" s="5" t="n">
        <v>44929</v>
      </c>
      <c r="D59" s="1" t="n">
        <v>16</v>
      </c>
      <c r="E59" s="2" t="s">
        <v>354</v>
      </c>
      <c r="F59" s="2" t="s">
        <v>23</v>
      </c>
      <c r="G59" s="4" t="str">
        <f aca="false">HYPERLINK("https://mncourtfraud.com/file/MCRO_27-CR-22-24627_Order Revoking Interim Conditions of Release_2023-01-03_20240429164357.pdf","MCRO_27-CR-22-24627_Order Revoking Interim Conditions of Release_2023-01-03_20240429164357.pdf")</f>
        <v>MCRO_27-CR-22-24627_Order Revoking Interim Conditions of Release_2023-01-03_20240429164357.pdf</v>
      </c>
      <c r="H59" s="2" t="s">
        <v>372</v>
      </c>
      <c r="I59" s="6" t="s">
        <v>373</v>
      </c>
      <c r="J59" s="2" t="s">
        <v>374</v>
      </c>
      <c r="K59" s="2" t="s">
        <v>27</v>
      </c>
      <c r="L59" s="6" t="s">
        <v>375</v>
      </c>
      <c r="M59" s="2" t="s">
        <v>376</v>
      </c>
      <c r="N59" s="2" t="s">
        <v>30</v>
      </c>
      <c r="O59" s="6" t="s">
        <v>377</v>
      </c>
      <c r="P59" s="2" t="s">
        <v>378</v>
      </c>
    </row>
    <row r="60" customFormat="false" ht="18.7" hidden="false" customHeight="true" outlineLevel="0" collapsed="false">
      <c r="A60" s="1" t="n">
        <v>59</v>
      </c>
      <c r="B60" s="4" t="str">
        <f aca="false">HYPERLINK("https://mncourtfraud.com/file/27-CR-20-27550.pdf","27-CR-20-27550")</f>
        <v>27-CR-20-27550</v>
      </c>
      <c r="C60" s="5" t="n">
        <v>44301</v>
      </c>
      <c r="D60" s="1" t="n">
        <v>17</v>
      </c>
      <c r="E60" s="2" t="s">
        <v>379</v>
      </c>
      <c r="F60" s="2" t="s">
        <v>380</v>
      </c>
      <c r="G60" s="4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  <c r="H60" s="2" t="s">
        <v>67</v>
      </c>
      <c r="I60" s="6" t="s">
        <v>381</v>
      </c>
      <c r="J60" s="2" t="s">
        <v>382</v>
      </c>
      <c r="K60" s="2" t="s">
        <v>27</v>
      </c>
      <c r="L60" s="6" t="s">
        <v>383</v>
      </c>
      <c r="M60" s="2" t="s">
        <v>384</v>
      </c>
      <c r="N60" s="2" t="s">
        <v>30</v>
      </c>
      <c r="O60" s="6" t="s">
        <v>385</v>
      </c>
      <c r="P60" s="2" t="s">
        <v>386</v>
      </c>
    </row>
    <row r="61" customFormat="false" ht="18.7" hidden="false" customHeight="true" outlineLevel="0" collapsed="false">
      <c r="A61" s="1" t="n">
        <v>60</v>
      </c>
      <c r="B61" s="4" t="str">
        <f aca="false">HYPERLINK("https://mncourtfraud.com/file/27-CR-18-26530.pdf","27-CR-18-26530")</f>
        <v>27-CR-18-26530</v>
      </c>
      <c r="C61" s="5" t="n">
        <v>43865</v>
      </c>
      <c r="D61" s="1" t="n">
        <v>18</v>
      </c>
      <c r="E61" s="2" t="s">
        <v>387</v>
      </c>
      <c r="F61" s="2" t="s">
        <v>192</v>
      </c>
      <c r="G61" s="4" t="str">
        <f aca="false">HYPERLINK("https://mncourtfraud.com/file/MCRO_27-CR-18-26530_Order to Appear_2020-02-04_20240430093401.pdf","MCRO_27-CR-18-26530_Order to Appear_2020-02-04_20240430093401.pdf")</f>
        <v>MCRO_27-CR-18-26530_Order to Appear_2020-02-04_20240430093401.pdf</v>
      </c>
      <c r="H61" s="2" t="s">
        <v>388</v>
      </c>
      <c r="I61" s="6" t="s">
        <v>389</v>
      </c>
      <c r="J61" s="2" t="s">
        <v>390</v>
      </c>
      <c r="K61" s="2" t="s">
        <v>27</v>
      </c>
      <c r="L61" s="6" t="s">
        <v>391</v>
      </c>
      <c r="M61" s="2" t="s">
        <v>392</v>
      </c>
      <c r="N61" s="2" t="s">
        <v>30</v>
      </c>
      <c r="O61" s="6" t="s">
        <v>393</v>
      </c>
      <c r="P61" s="2" t="s">
        <v>394</v>
      </c>
    </row>
    <row r="62" customFormat="false" ht="18.7" hidden="false" customHeight="true" outlineLevel="0" collapsed="false">
      <c r="A62" s="1" t="n">
        <v>61</v>
      </c>
      <c r="B62" s="4" t="str">
        <f aca="false">HYPERLINK("https://mncourtfraud.com/file/27-CR-22-18859.pdf","27-CR-22-18859")</f>
        <v>27-CR-22-18859</v>
      </c>
      <c r="C62" s="5" t="n">
        <v>45125</v>
      </c>
      <c r="D62" s="1" t="n">
        <v>19</v>
      </c>
      <c r="E62" s="2" t="s">
        <v>395</v>
      </c>
      <c r="F62" s="2" t="s">
        <v>66</v>
      </c>
      <c r="G62" s="4" t="str">
        <f aca="false">HYPERLINK("https://mncourtfraud.com/file/MCRO_27-CR-22-18859_Order-Other_2023-07-18_20240429162339.pdf","MCRO_27-CR-22-18859_Order-Other_2023-07-18_20240429162339.pdf")</f>
        <v>MCRO_27-CR-22-18859_Order-Other_2023-07-18_20240429162339.pdf</v>
      </c>
      <c r="H62" s="2" t="s">
        <v>132</v>
      </c>
      <c r="I62" s="6" t="s">
        <v>396</v>
      </c>
      <c r="J62" s="2" t="s">
        <v>397</v>
      </c>
      <c r="K62" s="2" t="s">
        <v>27</v>
      </c>
      <c r="L62" s="6" t="s">
        <v>398</v>
      </c>
      <c r="M62" s="2" t="s">
        <v>399</v>
      </c>
      <c r="N62" s="2" t="s">
        <v>30</v>
      </c>
      <c r="O62" s="6" t="s">
        <v>400</v>
      </c>
      <c r="P62" s="2" t="s">
        <v>401</v>
      </c>
    </row>
    <row r="63" customFormat="false" ht="18.7" hidden="false" customHeight="true" outlineLevel="0" collapsed="false">
      <c r="A63" s="1" t="n">
        <v>62</v>
      </c>
      <c r="B63" s="4" t="str">
        <f aca="false">HYPERLINK("https://mncourtfraud.com/file/27-CR-22-22985.pdf","27-CR-22-22985")</f>
        <v>27-CR-22-22985</v>
      </c>
      <c r="C63" s="5" t="n">
        <v>45125</v>
      </c>
      <c r="D63" s="1" t="n">
        <v>19</v>
      </c>
      <c r="E63" s="2" t="s">
        <v>395</v>
      </c>
      <c r="F63" s="2" t="s">
        <v>66</v>
      </c>
      <c r="G63" s="4" t="str">
        <f aca="false">HYPERLINK("https://mncourtfraud.com/file/MCRO_27-CR-22-22985_Order-Other_2023-07-18_20240429164044.pdf","MCRO_27-CR-22-22985_Order-Other_2023-07-18_20240429164044.pdf")</f>
        <v>MCRO_27-CR-22-22985_Order-Other_2023-07-18_20240429164044.pdf</v>
      </c>
      <c r="H63" s="2" t="s">
        <v>132</v>
      </c>
      <c r="I63" s="6" t="s">
        <v>396</v>
      </c>
      <c r="J63" s="2" t="s">
        <v>397</v>
      </c>
      <c r="K63" s="2" t="s">
        <v>27</v>
      </c>
      <c r="L63" s="6" t="s">
        <v>402</v>
      </c>
      <c r="M63" s="2" t="s">
        <v>403</v>
      </c>
      <c r="N63" s="2" t="s">
        <v>30</v>
      </c>
      <c r="O63" s="6" t="s">
        <v>404</v>
      </c>
      <c r="P63" s="2" t="s">
        <v>405</v>
      </c>
    </row>
    <row r="64" customFormat="false" ht="18.7" hidden="false" customHeight="true" outlineLevel="0" collapsed="false">
      <c r="A64" s="1" t="n">
        <v>63</v>
      </c>
      <c r="B64" s="4" t="str">
        <f aca="false">HYPERLINK("https://mncourtfraud.com/file/27-CR-23-4547.pdf","27-CR-23-4547")</f>
        <v>27-CR-23-4547</v>
      </c>
      <c r="C64" s="5" t="n">
        <v>45180</v>
      </c>
      <c r="D64" s="1" t="n">
        <v>24</v>
      </c>
      <c r="E64" s="2" t="s">
        <v>406</v>
      </c>
      <c r="F64" s="2" t="s">
        <v>66</v>
      </c>
      <c r="G64" s="4" t="str">
        <f aca="false">HYPERLINK("https://mncourtfraud.com/file/MCRO_27-CR-23-4547_Order-Other_2023-09-11_20240430073114.pdf","MCRO_27-CR-23-4547_Order-Other_2023-09-11_20240430073114.pdf")</f>
        <v>MCRO_27-CR-23-4547_Order-Other_2023-09-11_20240430073114.pdf</v>
      </c>
      <c r="H64" s="2" t="s">
        <v>407</v>
      </c>
      <c r="I64" s="6" t="s">
        <v>408</v>
      </c>
      <c r="J64" s="2" t="s">
        <v>409</v>
      </c>
      <c r="K64" s="2" t="s">
        <v>410</v>
      </c>
      <c r="L64" s="6" t="s">
        <v>411</v>
      </c>
      <c r="M64" s="2" t="s">
        <v>412</v>
      </c>
      <c r="N64" s="2" t="s">
        <v>410</v>
      </c>
      <c r="O64" s="6" t="s">
        <v>413</v>
      </c>
      <c r="P64" s="2" t="s">
        <v>414</v>
      </c>
      <c r="Q64" s="2" t="s">
        <v>27</v>
      </c>
      <c r="R64" s="6" t="s">
        <v>415</v>
      </c>
      <c r="S64" s="2" t="s">
        <v>416</v>
      </c>
      <c r="T64" s="2" t="s">
        <v>30</v>
      </c>
      <c r="U64" s="6" t="s">
        <v>417</v>
      </c>
      <c r="V64" s="2" t="s">
        <v>418</v>
      </c>
    </row>
    <row r="65" customFormat="false" ht="18.7" hidden="false" customHeight="true" outlineLevel="0" collapsed="false">
      <c r="A65" s="1" t="n">
        <v>64</v>
      </c>
      <c r="B65" s="4" t="str">
        <f aca="false">HYPERLINK("https://mncourtfraud.com/file/27-CR-19-901.pdf","27-CR-19-901")</f>
        <v>27-CR-19-901</v>
      </c>
      <c r="C65" s="5" t="n">
        <v>44032</v>
      </c>
      <c r="D65" s="1" t="n">
        <v>26</v>
      </c>
      <c r="E65" s="2" t="s">
        <v>419</v>
      </c>
      <c r="F65" s="2" t="s">
        <v>192</v>
      </c>
      <c r="G65" s="4" t="str">
        <f aca="false">HYPERLINK("https://mncourtfraud.com/file/MCRO_27-CR-19-901_Order to Appear_2020-07-20_20240430091126.pdf","MCRO_27-CR-19-901_Order to Appear_2020-07-20_20240430091126.pdf")</f>
        <v>MCRO_27-CR-19-901_Order to Appear_2020-07-20_20240430091126.pdf</v>
      </c>
      <c r="H65" s="2" t="s">
        <v>24</v>
      </c>
      <c r="I65" s="6" t="s">
        <v>420</v>
      </c>
      <c r="J65" s="2" t="s">
        <v>421</v>
      </c>
      <c r="K65" s="2" t="s">
        <v>27</v>
      </c>
      <c r="L65" s="6" t="s">
        <v>422</v>
      </c>
      <c r="M65" s="2" t="s">
        <v>423</v>
      </c>
      <c r="N65" s="2" t="s">
        <v>30</v>
      </c>
      <c r="O65" s="6" t="s">
        <v>424</v>
      </c>
      <c r="P65" s="2" t="s">
        <v>425</v>
      </c>
    </row>
    <row r="66" customFormat="false" ht="18.7" hidden="false" customHeight="true" outlineLevel="0" collapsed="false">
      <c r="A66" s="1" t="n">
        <v>65</v>
      </c>
      <c r="B66" s="4" t="str">
        <f aca="false">HYPERLINK("https://mncourtfraud.com/file/27-CR-20-13495.pdf","27-CR-20-13495")</f>
        <v>27-CR-20-13495</v>
      </c>
      <c r="C66" s="5" t="n">
        <v>44496</v>
      </c>
      <c r="D66" s="1" t="n">
        <v>26</v>
      </c>
      <c r="E66" s="2" t="s">
        <v>419</v>
      </c>
      <c r="F66" s="2" t="s">
        <v>66</v>
      </c>
      <c r="G66" s="4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H66" s="2" t="s">
        <v>282</v>
      </c>
      <c r="I66" s="6" t="s">
        <v>426</v>
      </c>
      <c r="J66" s="2" t="s">
        <v>427</v>
      </c>
      <c r="K66" s="2" t="s">
        <v>27</v>
      </c>
      <c r="L66" s="6" t="s">
        <v>428</v>
      </c>
      <c r="M66" s="2" t="s">
        <v>429</v>
      </c>
      <c r="N66" s="2" t="s">
        <v>30</v>
      </c>
      <c r="O66" s="6" t="s">
        <v>430</v>
      </c>
      <c r="P66" s="2" t="s">
        <v>431</v>
      </c>
    </row>
    <row r="67" customFormat="false" ht="18.7" hidden="false" customHeight="true" outlineLevel="0" collapsed="false">
      <c r="A67" s="1" t="n">
        <v>66</v>
      </c>
      <c r="B67" s="4" t="str">
        <f aca="false">HYPERLINK("https://mncourtfraud.com/file/27-CR-20-13495.pdf","27-CR-20-13495")</f>
        <v>27-CR-20-13495</v>
      </c>
      <c r="C67" s="5" t="n">
        <v>44690</v>
      </c>
      <c r="D67" s="1" t="n">
        <v>26</v>
      </c>
      <c r="E67" s="2" t="s">
        <v>419</v>
      </c>
      <c r="F67" s="2" t="s">
        <v>66</v>
      </c>
      <c r="G67" s="4" t="str">
        <f aca="false">HYPERLINK("https://mncourtfraud.com/file/MCRO_27-CR-20-13495_Order-Other_2022-05-09_20240430085927.pdf","MCRO_27-CR-20-13495_Order-Other_2022-05-09_20240430085927.pdf")</f>
        <v>MCRO_27-CR-20-13495_Order-Other_2022-05-09_20240430085927.pdf</v>
      </c>
      <c r="H67" s="2" t="s">
        <v>98</v>
      </c>
      <c r="I67" s="6" t="s">
        <v>432</v>
      </c>
      <c r="J67" s="2" t="s">
        <v>433</v>
      </c>
      <c r="K67" s="2" t="s">
        <v>27</v>
      </c>
      <c r="L67" s="6" t="s">
        <v>434</v>
      </c>
      <c r="M67" s="2" t="s">
        <v>435</v>
      </c>
      <c r="N67" s="2" t="s">
        <v>30</v>
      </c>
      <c r="O67" s="6" t="s">
        <v>436</v>
      </c>
      <c r="P67" s="2" t="s">
        <v>437</v>
      </c>
    </row>
    <row r="68" customFormat="false" ht="18.7" hidden="false" customHeight="true" outlineLevel="0" collapsed="false">
      <c r="A68" s="1" t="n">
        <v>67</v>
      </c>
      <c r="B68" s="4" t="str">
        <f aca="false">HYPERLINK("https://mncourtfraud.com/file/27-CR-20-13495.pdf","27-CR-20-13495")</f>
        <v>27-CR-20-13495</v>
      </c>
      <c r="C68" s="5" t="n">
        <v>44519</v>
      </c>
      <c r="D68" s="1" t="n">
        <v>26</v>
      </c>
      <c r="E68" s="2" t="s">
        <v>419</v>
      </c>
      <c r="F68" s="2" t="s">
        <v>339</v>
      </c>
      <c r="G68" s="4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H68" s="2" t="s">
        <v>282</v>
      </c>
      <c r="I68" s="6" t="s">
        <v>438</v>
      </c>
      <c r="J68" s="2" t="s">
        <v>439</v>
      </c>
      <c r="K68" s="2" t="s">
        <v>27</v>
      </c>
      <c r="L68" s="6" t="s">
        <v>440</v>
      </c>
      <c r="M68" s="2" t="s">
        <v>441</v>
      </c>
      <c r="N68" s="2" t="s">
        <v>30</v>
      </c>
      <c r="O68" s="6" t="s">
        <v>442</v>
      </c>
      <c r="P68" s="2" t="s">
        <v>443</v>
      </c>
    </row>
    <row r="69" customFormat="false" ht="18.7" hidden="false" customHeight="true" outlineLevel="0" collapsed="false">
      <c r="A69" s="1" t="n">
        <v>68</v>
      </c>
      <c r="B69" s="4" t="str">
        <f aca="false">HYPERLINK("https://mncourtfraud.com/file/27-CR-18-19274.pdf","27-CR-18-19274")</f>
        <v>27-CR-18-19274</v>
      </c>
      <c r="C69" s="5" t="n">
        <v>44875</v>
      </c>
      <c r="D69" s="1" t="n">
        <v>27</v>
      </c>
      <c r="E69" s="2" t="s">
        <v>444</v>
      </c>
      <c r="F69" s="2" t="s">
        <v>58</v>
      </c>
      <c r="G69" s="4" t="str">
        <f aca="false">HYPERLINK("https://mncourtfraud.com/file/MCRO_27-CR-18-19274_Order-Evaluation for Competency to Proceed (Rule 20.01)_2022-11-10_20240430093039.pdf","MCRO_27-CR-18-19274_Order-Evaluation for Competency to Proceed (Rule 20.01)_2022-11-10_20240430093039.pdf")</f>
        <v>MCRO_27-CR-18-19274_Order-Evaluation for Competency to Proceed (Rule 20.01)_2022-11-10_20240430093039.pdf</v>
      </c>
      <c r="H69" s="2" t="s">
        <v>445</v>
      </c>
      <c r="I69" s="6" t="s">
        <v>446</v>
      </c>
      <c r="J69" s="2" t="s">
        <v>447</v>
      </c>
      <c r="K69" s="2" t="s">
        <v>27</v>
      </c>
      <c r="L69" s="6" t="s">
        <v>448</v>
      </c>
      <c r="M69" s="2" t="s">
        <v>449</v>
      </c>
      <c r="N69" s="2" t="s">
        <v>30</v>
      </c>
      <c r="O69" s="6" t="s">
        <v>450</v>
      </c>
      <c r="P69" s="2" t="s">
        <v>451</v>
      </c>
    </row>
    <row r="70" customFormat="false" ht="18.7" hidden="false" customHeight="true" outlineLevel="0" collapsed="false">
      <c r="A70" s="1" t="n">
        <v>69</v>
      </c>
      <c r="B70" s="4" t="str">
        <f aca="false">HYPERLINK("https://mncourtfraud.com/file/27-CR-18-19274.pdf","27-CR-18-19274")</f>
        <v>27-CR-18-19274</v>
      </c>
      <c r="C70" s="5" t="n">
        <v>43474</v>
      </c>
      <c r="D70" s="1" t="n">
        <v>27</v>
      </c>
      <c r="E70" s="2" t="s">
        <v>444</v>
      </c>
      <c r="F70" s="2" t="s">
        <v>380</v>
      </c>
      <c r="G70" s="4" t="str">
        <f aca="false">HYPERLINK("https://mncourtfraud.com/file/MCRO_27-CR-18-19274_Order for Conditional Release_2019-01-09_20240430093107.pdf","MCRO_27-CR-18-19274_Order for Conditional Release_2019-01-09_20240430093107.pdf")</f>
        <v>MCRO_27-CR-18-19274_Order for Conditional Release_2019-01-09_20240430093107.pdf</v>
      </c>
      <c r="H70" s="2" t="s">
        <v>445</v>
      </c>
      <c r="I70" s="6" t="s">
        <v>452</v>
      </c>
      <c r="J70" s="2" t="s">
        <v>453</v>
      </c>
      <c r="K70" s="2" t="s">
        <v>27</v>
      </c>
      <c r="L70" s="6" t="s">
        <v>454</v>
      </c>
      <c r="M70" s="2" t="s">
        <v>455</v>
      </c>
      <c r="N70" s="2" t="s">
        <v>30</v>
      </c>
      <c r="O70" s="6" t="s">
        <v>456</v>
      </c>
      <c r="P70" s="2" t="s">
        <v>457</v>
      </c>
    </row>
    <row r="71" customFormat="false" ht="18.7" hidden="false" customHeight="true" outlineLevel="0" collapsed="false">
      <c r="A71" s="1" t="n">
        <v>70</v>
      </c>
      <c r="B71" s="4" t="str">
        <f aca="false">HYPERLINK("https://mncourtfraud.com/file/27-CR-18-19274.pdf","27-CR-18-19274")</f>
        <v>27-CR-18-19274</v>
      </c>
      <c r="C71" s="5" t="n">
        <v>43340</v>
      </c>
      <c r="D71" s="1" t="n">
        <v>27</v>
      </c>
      <c r="E71" s="2" t="s">
        <v>444</v>
      </c>
      <c r="F71" s="2" t="s">
        <v>66</v>
      </c>
      <c r="G71" s="4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H71" s="2" t="s">
        <v>67</v>
      </c>
      <c r="I71" s="6" t="s">
        <v>458</v>
      </c>
      <c r="J71" s="2" t="s">
        <v>459</v>
      </c>
      <c r="K71" s="2" t="s">
        <v>27</v>
      </c>
      <c r="L71" s="6" t="s">
        <v>460</v>
      </c>
      <c r="M71" s="2" t="s">
        <v>461</v>
      </c>
      <c r="N71" s="2" t="s">
        <v>30</v>
      </c>
      <c r="O71" s="6" t="s">
        <v>462</v>
      </c>
      <c r="P71" s="2" t="s">
        <v>463</v>
      </c>
    </row>
    <row r="72" customFormat="false" ht="18.7" hidden="false" customHeight="true" outlineLevel="0" collapsed="false">
      <c r="A72" s="1" t="n">
        <v>71</v>
      </c>
      <c r="B72" s="4" t="str">
        <f aca="false">HYPERLINK("https://mncourtfraud.com/file/27-CR-20-423.pdf","27-CR-20-423")</f>
        <v>27-CR-20-423</v>
      </c>
      <c r="C72" s="5" t="n">
        <v>44875</v>
      </c>
      <c r="D72" s="1" t="n">
        <v>27</v>
      </c>
      <c r="E72" s="2" t="s">
        <v>444</v>
      </c>
      <c r="F72" s="2" t="s">
        <v>58</v>
      </c>
      <c r="G72" s="4" t="str">
        <f aca="false">HYPERLINK("https://mncourtfraud.com/file/MCRO_27-CR-20-423_Order-Evaluation for Competency to Proceed (Rule 20.01)_2022-11-10_20240430084800.pdf","MCRO_27-CR-20-423_Order-Evaluation for Competency to Proceed (Rule 20.01)_2022-11-10_20240430084800.pdf")</f>
        <v>MCRO_27-CR-20-423_Order-Evaluation for Competency to Proceed (Rule 20.01)_2022-11-10_20240430084800.pdf</v>
      </c>
      <c r="H72" s="2" t="s">
        <v>445</v>
      </c>
      <c r="I72" s="6" t="s">
        <v>446</v>
      </c>
      <c r="J72" s="2" t="s">
        <v>447</v>
      </c>
      <c r="K72" s="2" t="s">
        <v>27</v>
      </c>
      <c r="L72" s="6" t="s">
        <v>464</v>
      </c>
      <c r="M72" s="2" t="s">
        <v>465</v>
      </c>
      <c r="N72" s="2" t="s">
        <v>30</v>
      </c>
      <c r="O72" s="6" t="s">
        <v>466</v>
      </c>
      <c r="P72" s="2" t="s">
        <v>467</v>
      </c>
    </row>
    <row r="73" customFormat="false" ht="18.7" hidden="false" customHeight="true" outlineLevel="0" collapsed="false">
      <c r="A73" s="1" t="n">
        <v>72</v>
      </c>
      <c r="B73" s="4" t="str">
        <f aca="false">HYPERLINK("https://mncourtfraud.com/file/27-CR-23-8406.pdf","27-CR-23-8406")</f>
        <v>27-CR-23-8406</v>
      </c>
      <c r="C73" s="5" t="n">
        <v>45071</v>
      </c>
      <c r="D73" s="1" t="n">
        <v>29</v>
      </c>
      <c r="E73" s="2" t="s">
        <v>468</v>
      </c>
      <c r="F73" s="2" t="s">
        <v>23</v>
      </c>
      <c r="G73" s="4" t="str">
        <f aca="false">HYPERLINK("https://mncourtfraud.com/file/MCRO_27-CR-23-8406_Order Revoking Interim Conditions of Release_2023-05-25_20240430073405.pdf","MCRO_27-CR-23-8406_Order Revoking Interim Conditions of Release_2023-05-25_20240430073405.pdf")</f>
        <v>MCRO_27-CR-23-8406_Order Revoking Interim Conditions of Release_2023-05-25_20240430073405.pdf</v>
      </c>
      <c r="H73" s="2" t="s">
        <v>469</v>
      </c>
      <c r="I73" s="6" t="s">
        <v>470</v>
      </c>
      <c r="J73" s="2" t="s">
        <v>471</v>
      </c>
      <c r="K73" s="2" t="s">
        <v>27</v>
      </c>
      <c r="L73" s="6" t="s">
        <v>472</v>
      </c>
      <c r="M73" s="2" t="s">
        <v>473</v>
      </c>
      <c r="N73" s="2" t="s">
        <v>30</v>
      </c>
      <c r="O73" s="6" t="s">
        <v>474</v>
      </c>
      <c r="P73" s="2" t="s">
        <v>475</v>
      </c>
    </row>
    <row r="74" customFormat="false" ht="18.7" hidden="false" customHeight="true" outlineLevel="0" collapsed="false">
      <c r="A74" s="1" t="n">
        <v>73</v>
      </c>
      <c r="B74" s="4" t="str">
        <f aca="false">HYPERLINK("https://mncourtfraud.com/file/27-CR-20-1893.pdf","27-CR-20-1893")</f>
        <v>27-CR-20-1893</v>
      </c>
      <c r="C74" s="5" t="n">
        <v>43992</v>
      </c>
      <c r="D74" s="1" t="n">
        <v>30</v>
      </c>
      <c r="E74" s="2" t="s">
        <v>476</v>
      </c>
      <c r="F74" s="2" t="s">
        <v>23</v>
      </c>
      <c r="G74" s="4" t="str">
        <f aca="false">HYPERLINK("https://mncourtfraud.com/file/MCRO_27-CR-20-1893_Order Revoking Interim Conditions of Release_2020-06-10_20240430084922.pdf","MCRO_27-CR-20-1893_Order Revoking Interim Conditions of Release_2020-06-10_20240430084922.pdf")</f>
        <v>MCRO_27-CR-20-1893_Order Revoking Interim Conditions of Release_2020-06-10_20240430084922.pdf</v>
      </c>
      <c r="H74" s="2" t="s">
        <v>24</v>
      </c>
      <c r="I74" s="6" t="s">
        <v>477</v>
      </c>
      <c r="J74" s="2" t="s">
        <v>478</v>
      </c>
      <c r="K74" s="2" t="s">
        <v>27</v>
      </c>
      <c r="L74" s="6" t="s">
        <v>479</v>
      </c>
      <c r="M74" s="2" t="s">
        <v>480</v>
      </c>
      <c r="N74" s="2" t="s">
        <v>30</v>
      </c>
      <c r="O74" s="6" t="s">
        <v>481</v>
      </c>
      <c r="P74" s="2" t="s">
        <v>482</v>
      </c>
    </row>
    <row r="75" customFormat="false" ht="18.7" hidden="false" customHeight="true" outlineLevel="0" collapsed="false">
      <c r="A75" s="1" t="n">
        <v>74</v>
      </c>
      <c r="B75" s="4" t="str">
        <f aca="false">HYPERLINK("https://mncourtfraud.com/file/27-CR-20-1893.pdf","27-CR-20-1893")</f>
        <v>27-CR-20-1893</v>
      </c>
      <c r="C75" s="5" t="n">
        <v>44196</v>
      </c>
      <c r="D75" s="1" t="n">
        <v>30</v>
      </c>
      <c r="E75" s="2" t="s">
        <v>476</v>
      </c>
      <c r="F75" s="2" t="s">
        <v>23</v>
      </c>
      <c r="G75" s="4" t="str">
        <f aca="false">HYPERLINK("https://mncourtfraud.com/file/MCRO_27-CR-20-1893_Order Revoking Interim Conditions of Release_2020-12-31_20240430084914.pdf","MCRO_27-CR-20-1893_Order Revoking Interim Conditions of Release_2020-12-31_20240430084914.pdf")</f>
        <v>MCRO_27-CR-20-1893_Order Revoking Interim Conditions of Release_2020-12-31_20240430084914.pdf</v>
      </c>
      <c r="H75" s="2" t="s">
        <v>445</v>
      </c>
      <c r="I75" s="6" t="s">
        <v>483</v>
      </c>
      <c r="J75" s="2" t="s">
        <v>484</v>
      </c>
      <c r="K75" s="2" t="s">
        <v>27</v>
      </c>
      <c r="L75" s="6" t="s">
        <v>485</v>
      </c>
      <c r="M75" s="2" t="s">
        <v>486</v>
      </c>
      <c r="N75" s="2" t="s">
        <v>30</v>
      </c>
      <c r="O75" s="6" t="s">
        <v>487</v>
      </c>
      <c r="P75" s="2" t="s">
        <v>488</v>
      </c>
    </row>
    <row r="76" customFormat="false" ht="18.7" hidden="false" customHeight="true" outlineLevel="0" collapsed="false">
      <c r="A76" s="1" t="n">
        <v>75</v>
      </c>
      <c r="B76" s="4" t="str">
        <f aca="false">HYPERLINK("https://mncourtfraud.com/file/27-CR-20-1893.pdf","27-CR-20-1893")</f>
        <v>27-CR-20-1893</v>
      </c>
      <c r="C76" s="5" t="n">
        <v>44530</v>
      </c>
      <c r="D76" s="1" t="n">
        <v>30</v>
      </c>
      <c r="E76" s="2" t="s">
        <v>476</v>
      </c>
      <c r="F76" s="2" t="s">
        <v>489</v>
      </c>
      <c r="G76" s="4" t="str">
        <f aca="false">HYPERLINK("https://mncourtfraud.com/file/MCRO_27-CR-20-1893_Probation Violation Warrant_2021-11-30_20240430084908.pdf","MCRO_27-CR-20-1893_Probation Violation Warrant_2021-11-30_20240430084908.pdf")</f>
        <v>MCRO_27-CR-20-1893_Probation Violation Warrant_2021-11-30_20240430084908.pdf</v>
      </c>
      <c r="H76" s="2" t="s">
        <v>24</v>
      </c>
      <c r="I76" s="6" t="s">
        <v>490</v>
      </c>
      <c r="J76" s="2" t="s">
        <v>491</v>
      </c>
      <c r="K76" s="2" t="s">
        <v>27</v>
      </c>
      <c r="L76" s="6" t="s">
        <v>492</v>
      </c>
      <c r="M76" s="2" t="s">
        <v>493</v>
      </c>
      <c r="N76" s="2" t="s">
        <v>30</v>
      </c>
      <c r="O76" s="6" t="s">
        <v>494</v>
      </c>
      <c r="P76" s="2" t="s">
        <v>495</v>
      </c>
    </row>
    <row r="77" customFormat="false" ht="18.7" hidden="false" customHeight="true" outlineLevel="0" collapsed="false">
      <c r="A77" s="1" t="n">
        <v>76</v>
      </c>
      <c r="B77" s="4" t="str">
        <f aca="false">HYPERLINK("https://mncourtfraud.com/file/27-CR-20-1893.pdf","27-CR-20-1893")</f>
        <v>27-CR-20-1893</v>
      </c>
      <c r="C77" s="5" t="n">
        <v>45063</v>
      </c>
      <c r="D77" s="1" t="n">
        <v>30</v>
      </c>
      <c r="E77" s="2" t="s">
        <v>476</v>
      </c>
      <c r="F77" s="2" t="s">
        <v>489</v>
      </c>
      <c r="G77" s="4" t="str">
        <f aca="false">HYPERLINK("https://mncourtfraud.com/file/MCRO_27-CR-20-1893_Probation Violation Warrant_2023-05-17_20240430084901.pdf","MCRO_27-CR-20-1893_Probation Violation Warrant_2023-05-17_20240430084901.pdf")</f>
        <v>MCRO_27-CR-20-1893_Probation Violation Warrant_2023-05-17_20240430084901.pdf</v>
      </c>
      <c r="H77" s="2" t="s">
        <v>496</v>
      </c>
      <c r="I77" s="6" t="s">
        <v>497</v>
      </c>
      <c r="J77" s="2" t="s">
        <v>498</v>
      </c>
      <c r="K77" s="2" t="s">
        <v>27</v>
      </c>
      <c r="L77" s="6" t="s">
        <v>499</v>
      </c>
      <c r="M77" s="2" t="s">
        <v>500</v>
      </c>
      <c r="N77" s="2" t="s">
        <v>30</v>
      </c>
      <c r="O77" s="6" t="s">
        <v>501</v>
      </c>
      <c r="P77" s="2" t="s">
        <v>502</v>
      </c>
    </row>
    <row r="78" customFormat="false" ht="18.7" hidden="false" customHeight="true" outlineLevel="0" collapsed="false">
      <c r="A78" s="1" t="n">
        <v>77</v>
      </c>
      <c r="B78" s="4" t="str">
        <f aca="false">HYPERLINK("https://mncourtfraud.com/file/27-CR-23-1600.pdf","27-CR-23-1600")</f>
        <v>27-CR-23-1600</v>
      </c>
      <c r="C78" s="5" t="n">
        <v>45203</v>
      </c>
      <c r="D78" s="1" t="n">
        <v>30</v>
      </c>
      <c r="E78" s="2" t="s">
        <v>476</v>
      </c>
      <c r="F78" s="2" t="s">
        <v>355</v>
      </c>
      <c r="G78" s="4" t="str">
        <f aca="false">HYPERLINK("https://mncourtfraud.com/file/MCRO_27-CR-23-1600_Amended Order_2023-10-04_20240430072211.pdf","MCRO_27-CR-23-1600_Amended Order_2023-10-04_20240430072211.pdf")</f>
        <v>MCRO_27-CR-23-1600_Amended Order_2023-10-04_20240430072211.pdf</v>
      </c>
      <c r="H78" s="2" t="s">
        <v>347</v>
      </c>
      <c r="I78" s="6" t="s">
        <v>503</v>
      </c>
      <c r="J78" s="2" t="s">
        <v>504</v>
      </c>
      <c r="K78" s="2" t="s">
        <v>27</v>
      </c>
      <c r="L78" s="6" t="s">
        <v>505</v>
      </c>
      <c r="M78" s="2" t="s">
        <v>506</v>
      </c>
      <c r="N78" s="2" t="s">
        <v>30</v>
      </c>
      <c r="O78" s="6" t="s">
        <v>507</v>
      </c>
      <c r="P78" s="2" t="s">
        <v>508</v>
      </c>
    </row>
    <row r="79" customFormat="false" ht="18.7" hidden="false" customHeight="true" outlineLevel="0" collapsed="false">
      <c r="A79" s="1" t="n">
        <v>78</v>
      </c>
      <c r="B79" s="4" t="str">
        <f aca="false">HYPERLINK("https://mncourtfraud.com/file/27-CR-23-1600.pdf","27-CR-23-1600")</f>
        <v>27-CR-23-1600</v>
      </c>
      <c r="C79" s="5" t="n">
        <v>45198</v>
      </c>
      <c r="D79" s="1" t="n">
        <v>30</v>
      </c>
      <c r="E79" s="2" t="s">
        <v>476</v>
      </c>
      <c r="F79" s="2" t="s">
        <v>23</v>
      </c>
      <c r="G79" s="4" t="str">
        <f aca="false">HYPERLINK("https://mncourtfraud.com/file/MCRO_27-CR-23-1600_Order Revoking Interim Conditions of Release_2023-09-29_20240430072213.pdf","MCRO_27-CR-23-1600_Order Revoking Interim Conditions of Release_2023-09-29_20240430072213.pdf")</f>
        <v>MCRO_27-CR-23-1600_Order Revoking Interim Conditions of Release_2023-09-29_20240430072213.pdf</v>
      </c>
      <c r="H79" s="2" t="s">
        <v>509</v>
      </c>
      <c r="I79" s="6" t="s">
        <v>510</v>
      </c>
      <c r="J79" s="2" t="s">
        <v>511</v>
      </c>
      <c r="K79" s="2" t="s">
        <v>27</v>
      </c>
      <c r="L79" s="6" t="s">
        <v>512</v>
      </c>
      <c r="M79" s="2" t="s">
        <v>513</v>
      </c>
      <c r="N79" s="2" t="s">
        <v>30</v>
      </c>
      <c r="O79" s="6" t="s">
        <v>514</v>
      </c>
      <c r="P79" s="2" t="s">
        <v>515</v>
      </c>
    </row>
    <row r="80" customFormat="false" ht="18.7" hidden="false" customHeight="true" outlineLevel="0" collapsed="false">
      <c r="A80" s="1" t="n">
        <v>79</v>
      </c>
      <c r="B80" s="4" t="str">
        <f aca="false">HYPERLINK("https://mncourtfraud.com/file/27-CR-21-14861.pdf","27-CR-21-14861")</f>
        <v>27-CR-21-14861</v>
      </c>
      <c r="C80" s="5" t="n">
        <v>45198</v>
      </c>
      <c r="D80" s="1" t="n">
        <v>31</v>
      </c>
      <c r="E80" s="2" t="s">
        <v>516</v>
      </c>
      <c r="F80" s="2" t="s">
        <v>90</v>
      </c>
      <c r="G80" s="4" t="str">
        <f aca="false">HYPERLINK("https://mncourtfraud.com/file/MCRO_27-CR-21-14861_Probation Violation Order for Detention_2023-09-29_20240430082518.pdf","MCRO_27-CR-21-14861_Probation Violation Order for Detention_2023-09-29_20240430082518.pdf")</f>
        <v>MCRO_27-CR-21-14861_Probation Violation Order for Detention_2023-09-29_20240430082518.pdf</v>
      </c>
      <c r="H80" s="2" t="s">
        <v>509</v>
      </c>
      <c r="I80" s="6" t="s">
        <v>517</v>
      </c>
      <c r="J80" s="2" t="s">
        <v>518</v>
      </c>
      <c r="K80" s="2" t="s">
        <v>27</v>
      </c>
      <c r="L80" s="6" t="s">
        <v>519</v>
      </c>
      <c r="M80" s="2" t="s">
        <v>520</v>
      </c>
      <c r="N80" s="2" t="s">
        <v>30</v>
      </c>
      <c r="O80" s="6" t="s">
        <v>521</v>
      </c>
      <c r="P80" s="2" t="s">
        <v>522</v>
      </c>
    </row>
    <row r="81" customFormat="false" ht="18.7" hidden="false" customHeight="true" outlineLevel="0" collapsed="false">
      <c r="A81" s="1" t="n">
        <v>80</v>
      </c>
      <c r="B81" s="4" t="str">
        <f aca="false">HYPERLINK("https://mncourtfraud.com/file/27-CR-22-13185.pdf","27-CR-22-13185")</f>
        <v>27-CR-22-13185</v>
      </c>
      <c r="C81" s="5" t="n">
        <v>45047</v>
      </c>
      <c r="D81" s="1" t="n">
        <v>32</v>
      </c>
      <c r="E81" s="2" t="s">
        <v>523</v>
      </c>
      <c r="F81" s="2" t="s">
        <v>200</v>
      </c>
      <c r="G81" s="4" t="str">
        <f aca="false">HYPERLINK("https://mncourtfraud.com/file/MCRO_27-CR-22-13185_Order Denying Motion_2023-05-01_20240429161142.pdf","MCRO_27-CR-22-13185_Order Denying Motion_2023-05-01_20240429161142.pdf")</f>
        <v>MCRO_27-CR-22-13185_Order Denying Motion_2023-05-01_20240429161142.pdf</v>
      </c>
      <c r="H81" s="2" t="s">
        <v>201</v>
      </c>
      <c r="I81" s="6" t="s">
        <v>524</v>
      </c>
      <c r="J81" s="2" t="s">
        <v>525</v>
      </c>
      <c r="K81" s="2" t="s">
        <v>282</v>
      </c>
      <c r="L81" s="6" t="s">
        <v>526</v>
      </c>
      <c r="M81" s="2" t="s">
        <v>527</v>
      </c>
      <c r="N81" s="2" t="s">
        <v>27</v>
      </c>
      <c r="O81" s="6" t="s">
        <v>528</v>
      </c>
      <c r="P81" s="2" t="s">
        <v>529</v>
      </c>
      <c r="Q81" s="2" t="s">
        <v>30</v>
      </c>
      <c r="R81" s="6" t="s">
        <v>530</v>
      </c>
      <c r="S81" s="2" t="s">
        <v>531</v>
      </c>
    </row>
    <row r="82" customFormat="false" ht="18.7" hidden="false" customHeight="true" outlineLevel="0" collapsed="false">
      <c r="A82" s="1" t="n">
        <v>81</v>
      </c>
      <c r="B82" s="4" t="str">
        <f aca="false">HYPERLINK("https://mncourtfraud.com/file/27-CR-23-5213.pdf","27-CR-23-5213")</f>
        <v>27-CR-23-5213</v>
      </c>
      <c r="C82" s="5" t="n">
        <v>45048</v>
      </c>
      <c r="D82" s="1" t="n">
        <v>32</v>
      </c>
      <c r="E82" s="2" t="s">
        <v>523</v>
      </c>
      <c r="F82" s="2" t="s">
        <v>200</v>
      </c>
      <c r="G82" s="4" t="str">
        <f aca="false">HYPERLINK("https://mncourtfraud.com/file/MCRO_27-CR-23-5213_Order Denying Motion_2023-05-02_20240430073155.pdf","MCRO_27-CR-23-5213_Order Denying Motion_2023-05-02_20240430073155.pdf")</f>
        <v>MCRO_27-CR-23-5213_Order Denying Motion_2023-05-02_20240430073155.pdf</v>
      </c>
      <c r="H82" s="2" t="s">
        <v>201</v>
      </c>
      <c r="I82" s="6" t="s">
        <v>524</v>
      </c>
      <c r="J82" s="2" t="s">
        <v>525</v>
      </c>
      <c r="K82" s="2" t="s">
        <v>282</v>
      </c>
      <c r="L82" s="6" t="s">
        <v>526</v>
      </c>
      <c r="M82" s="2" t="s">
        <v>527</v>
      </c>
      <c r="N82" s="2" t="s">
        <v>27</v>
      </c>
      <c r="O82" s="6" t="s">
        <v>532</v>
      </c>
      <c r="P82" s="2" t="s">
        <v>533</v>
      </c>
      <c r="Q82" s="2" t="s">
        <v>30</v>
      </c>
      <c r="R82" s="6" t="s">
        <v>534</v>
      </c>
      <c r="S82" s="2" t="s">
        <v>535</v>
      </c>
    </row>
    <row r="83" customFormat="false" ht="18.7" hidden="false" customHeight="true" outlineLevel="0" collapsed="false">
      <c r="A83" s="1" t="n">
        <v>82</v>
      </c>
      <c r="B83" s="4" t="str">
        <f aca="false">HYPERLINK("https://mncourtfraud.com/file/27-CR-23-5213.pdf","27-CR-23-5213")</f>
        <v>27-CR-23-5213</v>
      </c>
      <c r="C83" s="5" t="n">
        <v>45065</v>
      </c>
      <c r="D83" s="1" t="n">
        <v>32</v>
      </c>
      <c r="E83" s="2" t="s">
        <v>523</v>
      </c>
      <c r="F83" s="2" t="s">
        <v>176</v>
      </c>
      <c r="G83" s="4" t="str">
        <f aca="false">HYPERLINK("https://mncourtfraud.com/file/MCRO_27-CR-23-5213_Order for Dismissal_2023-05-19_20240430073154.pdf","MCRO_27-CR-23-5213_Order for Dismissal_2023-05-19_20240430073154.pdf")</f>
        <v>MCRO_27-CR-23-5213_Order for Dismissal_2023-05-19_20240430073154.pdf</v>
      </c>
      <c r="H83" s="2" t="s">
        <v>282</v>
      </c>
      <c r="I83" s="6" t="s">
        <v>536</v>
      </c>
      <c r="J83" s="2" t="s">
        <v>537</v>
      </c>
      <c r="K83" s="2" t="s">
        <v>27</v>
      </c>
      <c r="L83" s="6" t="s">
        <v>538</v>
      </c>
      <c r="M83" s="2" t="s">
        <v>539</v>
      </c>
      <c r="N83" s="2" t="s">
        <v>30</v>
      </c>
      <c r="O83" s="6" t="s">
        <v>540</v>
      </c>
      <c r="P83" s="2" t="s">
        <v>541</v>
      </c>
    </row>
    <row r="84" customFormat="false" ht="18.7" hidden="false" customHeight="true" outlineLevel="0" collapsed="false">
      <c r="A84" s="1" t="n">
        <v>83</v>
      </c>
      <c r="B84" s="4" t="str">
        <f aca="false">HYPERLINK("https://mncourtfraud.com/file/27-CR-23-284.pdf","27-CR-23-284")</f>
        <v>27-CR-23-284</v>
      </c>
      <c r="C84" s="5" t="n">
        <v>44939</v>
      </c>
      <c r="D84" s="1" t="n">
        <v>33</v>
      </c>
      <c r="E84" s="2" t="s">
        <v>542</v>
      </c>
      <c r="F84" s="2" t="s">
        <v>543</v>
      </c>
      <c r="G84" s="4" t="str">
        <f aca="false">HYPERLINK("https://mncourtfraud.com/file/MCRO_27-CR-23-284_Order for Booking_2023-01-13_20240430071744.pdf","MCRO_27-CR-23-284_Order for Booking_2023-01-13_20240430071744.pdf")</f>
        <v>MCRO_27-CR-23-284_Order for Booking_2023-01-13_20240430071744.pdf</v>
      </c>
      <c r="H84" s="2" t="s">
        <v>544</v>
      </c>
      <c r="I84" s="6" t="s">
        <v>545</v>
      </c>
      <c r="J84" s="2" t="s">
        <v>546</v>
      </c>
      <c r="K84" s="2" t="s">
        <v>27</v>
      </c>
      <c r="L84" s="6" t="s">
        <v>547</v>
      </c>
      <c r="M84" s="2" t="s">
        <v>548</v>
      </c>
      <c r="N84" s="2" t="s">
        <v>30</v>
      </c>
      <c r="O84" s="6" t="s">
        <v>549</v>
      </c>
      <c r="P84" s="2" t="s">
        <v>550</v>
      </c>
    </row>
    <row r="85" customFormat="false" ht="18.7" hidden="false" customHeight="true" outlineLevel="0" collapsed="false">
      <c r="A85" s="1" t="n">
        <v>84</v>
      </c>
      <c r="B85" s="4" t="str">
        <f aca="false">HYPERLINK("https://mncourtfraud.com/file/27-CR-23-284.pdf","27-CR-23-284")</f>
        <v>27-CR-23-284</v>
      </c>
      <c r="C85" s="5" t="n">
        <v>45043</v>
      </c>
      <c r="D85" s="1" t="n">
        <v>33</v>
      </c>
      <c r="E85" s="2" t="s">
        <v>542</v>
      </c>
      <c r="F85" s="2" t="s">
        <v>176</v>
      </c>
      <c r="G85" s="4" t="str">
        <f aca="false">HYPERLINK("https://mncourtfraud.com/file/MCRO_27-CR-23-284_Order for Dismissal_2023-04-27_20240430071738.pdf","MCRO_27-CR-23-284_Order for Dismissal_2023-04-27_20240430071738.pdf")</f>
        <v>MCRO_27-CR-23-284_Order for Dismissal_2023-04-27_20240430071738.pdf</v>
      </c>
      <c r="H85" s="2" t="s">
        <v>132</v>
      </c>
      <c r="I85" s="6" t="s">
        <v>551</v>
      </c>
      <c r="J85" s="2" t="s">
        <v>552</v>
      </c>
      <c r="K85" s="2" t="s">
        <v>27</v>
      </c>
      <c r="L85" s="6" t="s">
        <v>553</v>
      </c>
      <c r="M85" s="2" t="s">
        <v>554</v>
      </c>
      <c r="N85" s="2" t="s">
        <v>30</v>
      </c>
      <c r="O85" s="6" t="s">
        <v>555</v>
      </c>
      <c r="P85" s="2" t="s">
        <v>556</v>
      </c>
    </row>
    <row r="86" customFormat="false" ht="18.7" hidden="false" customHeight="true" outlineLevel="0" collapsed="false">
      <c r="A86" s="1" t="n">
        <v>85</v>
      </c>
      <c r="B86" s="4" t="str">
        <f aca="false">HYPERLINK("https://mncourtfraud.com/file/27-CR-23-3459.pdf","27-CR-23-3459")</f>
        <v>27-CR-23-3459</v>
      </c>
      <c r="C86" s="5" t="n">
        <v>45058</v>
      </c>
      <c r="D86" s="1" t="n">
        <v>34</v>
      </c>
      <c r="E86" s="2" t="s">
        <v>557</v>
      </c>
      <c r="F86" s="2" t="s">
        <v>66</v>
      </c>
      <c r="G86" s="4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H86" s="2" t="s">
        <v>282</v>
      </c>
      <c r="I86" s="6" t="s">
        <v>558</v>
      </c>
      <c r="J86" s="2" t="s">
        <v>559</v>
      </c>
      <c r="K86" s="2" t="s">
        <v>27</v>
      </c>
      <c r="L86" s="6" t="s">
        <v>560</v>
      </c>
      <c r="M86" s="2" t="s">
        <v>561</v>
      </c>
      <c r="N86" s="2" t="s">
        <v>30</v>
      </c>
      <c r="O86" s="6" t="s">
        <v>562</v>
      </c>
      <c r="P86" s="2" t="s">
        <v>563</v>
      </c>
    </row>
    <row r="87" customFormat="false" ht="18.7" hidden="false" customHeight="true" outlineLevel="0" collapsed="false">
      <c r="A87" s="1" t="n">
        <v>86</v>
      </c>
      <c r="B87" s="4" t="str">
        <f aca="false">HYPERLINK("https://mncourtfraud.com/file/27-CR-23-3459.pdf","27-CR-23-3459")</f>
        <v>27-CR-23-3459</v>
      </c>
      <c r="C87" s="5" t="n">
        <v>45317</v>
      </c>
      <c r="D87" s="1" t="n">
        <v>34</v>
      </c>
      <c r="E87" s="2" t="s">
        <v>557</v>
      </c>
      <c r="F87" s="2" t="s">
        <v>564</v>
      </c>
      <c r="G87" s="4" t="str">
        <f aca="false">HYPERLINK("https://mncourtfraud.com/file/MCRO_27-CR-23-3459_Scheduling Order_2024-01-26_20240430072857.pdf","MCRO_27-CR-23-3459_Scheduling Order_2024-01-26_20240430072857.pdf")</f>
        <v>MCRO_27-CR-23-3459_Scheduling Order_2024-01-26_20240430072857.pdf</v>
      </c>
      <c r="H87" s="2" t="s">
        <v>168</v>
      </c>
      <c r="I87" s="6" t="s">
        <v>565</v>
      </c>
      <c r="J87" s="2" t="s">
        <v>566</v>
      </c>
      <c r="K87" s="2" t="s">
        <v>27</v>
      </c>
      <c r="L87" s="6" t="s">
        <v>567</v>
      </c>
      <c r="M87" s="2" t="s">
        <v>568</v>
      </c>
      <c r="N87" s="2" t="s">
        <v>30</v>
      </c>
      <c r="O87" s="6" t="s">
        <v>569</v>
      </c>
      <c r="P87" s="2" t="s">
        <v>570</v>
      </c>
    </row>
    <row r="88" customFormat="false" ht="18.7" hidden="false" customHeight="true" outlineLevel="0" collapsed="false">
      <c r="A88" s="1" t="n">
        <v>87</v>
      </c>
      <c r="B88" s="4" t="str">
        <f aca="false">HYPERLINK("https://mncourtfraud.com/file/27-CR-23-3460.pdf","27-CR-23-3460")</f>
        <v>27-CR-23-3460</v>
      </c>
      <c r="C88" s="5" t="n">
        <v>45058</v>
      </c>
      <c r="D88" s="1" t="n">
        <v>34</v>
      </c>
      <c r="E88" s="2" t="s">
        <v>557</v>
      </c>
      <c r="F88" s="2" t="s">
        <v>66</v>
      </c>
      <c r="G88" s="4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H88" s="2" t="s">
        <v>282</v>
      </c>
      <c r="I88" s="6" t="s">
        <v>558</v>
      </c>
      <c r="J88" s="2" t="s">
        <v>559</v>
      </c>
      <c r="K88" s="2" t="s">
        <v>27</v>
      </c>
      <c r="L88" s="6" t="s">
        <v>571</v>
      </c>
      <c r="M88" s="2" t="s">
        <v>572</v>
      </c>
      <c r="N88" s="2" t="s">
        <v>30</v>
      </c>
      <c r="O88" s="6" t="s">
        <v>573</v>
      </c>
      <c r="P88" s="2" t="s">
        <v>574</v>
      </c>
    </row>
    <row r="89" customFormat="false" ht="18.7" hidden="false" customHeight="true" outlineLevel="0" collapsed="false">
      <c r="A89" s="1" t="n">
        <v>88</v>
      </c>
      <c r="B89" s="4" t="str">
        <f aca="false">HYPERLINK("https://mncourtfraud.com/file/27-CR-23-3198.pdf","27-CR-23-3198")</f>
        <v>27-CR-23-3198</v>
      </c>
      <c r="C89" s="5" t="n">
        <v>45331</v>
      </c>
      <c r="D89" s="1" t="n">
        <v>38</v>
      </c>
      <c r="E89" s="2" t="s">
        <v>575</v>
      </c>
      <c r="F89" s="2" t="s">
        <v>66</v>
      </c>
      <c r="G89" s="4" t="str">
        <f aca="false">HYPERLINK("https://mncourtfraud.com/file/MCRO_27-CR-23-3198_Order-Other_2024-02-09_20240430072725.pdf","MCRO_27-CR-23-3198_Order-Other_2024-02-09_20240430072725.pdf")</f>
        <v>MCRO_27-CR-23-3198_Order-Other_2024-02-09_20240430072725.pdf</v>
      </c>
      <c r="H89" s="2" t="s">
        <v>201</v>
      </c>
      <c r="I89" s="6" t="s">
        <v>576</v>
      </c>
      <c r="J89" s="2" t="s">
        <v>577</v>
      </c>
      <c r="K89" s="2" t="s">
        <v>282</v>
      </c>
      <c r="L89" s="6" t="s">
        <v>578</v>
      </c>
      <c r="M89" s="2" t="s">
        <v>579</v>
      </c>
      <c r="N89" s="2" t="s">
        <v>27</v>
      </c>
      <c r="O89" s="6" t="s">
        <v>580</v>
      </c>
      <c r="P89" s="2" t="s">
        <v>581</v>
      </c>
      <c r="Q89" s="2" t="s">
        <v>30</v>
      </c>
      <c r="R89" s="6" t="s">
        <v>582</v>
      </c>
      <c r="S89" s="2" t="s">
        <v>583</v>
      </c>
    </row>
    <row r="90" customFormat="false" ht="18.7" hidden="false" customHeight="true" outlineLevel="0" collapsed="false">
      <c r="A90" s="1" t="n">
        <v>89</v>
      </c>
      <c r="B90" s="4" t="str">
        <f aca="false">HYPERLINK("https://mncourtfraud.com/file/27-CR-23-3198.pdf","27-CR-23-3198")</f>
        <v>27-CR-23-3198</v>
      </c>
      <c r="C90" s="5" t="n">
        <v>45266</v>
      </c>
      <c r="D90" s="1" t="n">
        <v>38</v>
      </c>
      <c r="E90" s="2" t="s">
        <v>575</v>
      </c>
      <c r="F90" s="2" t="s">
        <v>584</v>
      </c>
      <c r="G90" s="4" t="str">
        <f aca="false">HYPERLINK("https://mncourtfraud.com/file/MCRO_27-CR-23-3198_Finding of Incompetency and Order_2023-12-06_20240430072732.pdf","MCRO_27-CR-23-3198_Finding of Incompetency and Order_2023-12-06_20240430072732.pdf")</f>
        <v>MCRO_27-CR-23-3198_Finding of Incompetency and Order_2023-12-06_20240430072732.pdf</v>
      </c>
      <c r="H90" s="2" t="s">
        <v>585</v>
      </c>
      <c r="I90" s="6" t="s">
        <v>586</v>
      </c>
      <c r="J90" s="2" t="s">
        <v>587</v>
      </c>
      <c r="K90" s="2" t="s">
        <v>132</v>
      </c>
      <c r="L90" s="6" t="s">
        <v>588</v>
      </c>
      <c r="M90" s="2" t="s">
        <v>589</v>
      </c>
      <c r="N90" s="2" t="s">
        <v>27</v>
      </c>
      <c r="O90" s="6" t="s">
        <v>590</v>
      </c>
      <c r="P90" s="2" t="s">
        <v>591</v>
      </c>
      <c r="Q90" s="2" t="s">
        <v>30</v>
      </c>
      <c r="R90" s="6" t="s">
        <v>592</v>
      </c>
      <c r="S90" s="2" t="s">
        <v>593</v>
      </c>
    </row>
    <row r="91" customFormat="false" ht="18.7" hidden="false" customHeight="true" outlineLevel="0" collapsed="false">
      <c r="A91" s="1" t="n">
        <v>90</v>
      </c>
      <c r="B91" s="4" t="str">
        <f aca="false">HYPERLINK("https://mncourtfraud.com/file/27-CR-23-3198.pdf","27-CR-23-3198")</f>
        <v>27-CR-23-3198</v>
      </c>
      <c r="C91" s="5" t="n">
        <v>45322</v>
      </c>
      <c r="D91" s="1" t="n">
        <v>38</v>
      </c>
      <c r="E91" s="2" t="s">
        <v>575</v>
      </c>
      <c r="F91" s="2" t="s">
        <v>200</v>
      </c>
      <c r="G91" s="4" t="str">
        <f aca="false">HYPERLINK("https://mncourtfraud.com/file/MCRO_27-CR-23-3198_Order Denying Motion_2024-01-31_20240430072727.pdf","MCRO_27-CR-23-3198_Order Denying Motion_2024-01-31_20240430072727.pdf")</f>
        <v>MCRO_27-CR-23-3198_Order Denying Motion_2024-01-31_20240430072727.pdf</v>
      </c>
      <c r="H91" s="2" t="s">
        <v>282</v>
      </c>
      <c r="I91" s="6" t="s">
        <v>594</v>
      </c>
      <c r="J91" s="2" t="s">
        <v>595</v>
      </c>
      <c r="K91" s="2" t="s">
        <v>27</v>
      </c>
      <c r="L91" s="6" t="s">
        <v>596</v>
      </c>
      <c r="M91" s="2" t="s">
        <v>597</v>
      </c>
      <c r="N91" s="2" t="s">
        <v>30</v>
      </c>
      <c r="O91" s="6" t="s">
        <v>598</v>
      </c>
      <c r="P91" s="2" t="s">
        <v>599</v>
      </c>
    </row>
    <row r="92" customFormat="false" ht="18.7" hidden="false" customHeight="true" outlineLevel="0" collapsed="false">
      <c r="A92" s="1" t="n">
        <v>91</v>
      </c>
      <c r="B92" s="4" t="str">
        <f aca="false">HYPERLINK("https://mncourtfraud.com/file/27-CR-23-3198.pdf","27-CR-23-3198")</f>
        <v>27-CR-23-3198</v>
      </c>
      <c r="C92" s="5" t="n">
        <v>45362</v>
      </c>
      <c r="D92" s="1" t="n">
        <v>38</v>
      </c>
      <c r="E92" s="2" t="s">
        <v>575</v>
      </c>
      <c r="F92" s="2" t="s">
        <v>23</v>
      </c>
      <c r="G92" s="4" t="str">
        <f aca="false">HYPERLINK("https://mncourtfraud.com/file/MCRO_27-CR-23-3198_Order Revoking Interim Conditions of Release_2024-03-11_20240430072719.pdf","MCRO_27-CR-23-3198_Order Revoking Interim Conditions of Release_2024-03-11_20240430072719.pdf")</f>
        <v>MCRO_27-CR-23-3198_Order Revoking Interim Conditions of Release_2024-03-11_20240430072719.pdf</v>
      </c>
      <c r="H92" s="2" t="s">
        <v>600</v>
      </c>
      <c r="I92" s="6" t="s">
        <v>601</v>
      </c>
      <c r="J92" s="2" t="s">
        <v>602</v>
      </c>
      <c r="K92" s="2" t="s">
        <v>27</v>
      </c>
      <c r="L92" s="6" t="s">
        <v>603</v>
      </c>
      <c r="M92" s="2" t="s">
        <v>604</v>
      </c>
      <c r="N92" s="2" t="s">
        <v>30</v>
      </c>
      <c r="O92" s="6" t="s">
        <v>605</v>
      </c>
      <c r="P92" s="2" t="s">
        <v>606</v>
      </c>
    </row>
    <row r="93" customFormat="false" ht="18.7" hidden="false" customHeight="true" outlineLevel="0" collapsed="false">
      <c r="A93" s="1" t="n">
        <v>92</v>
      </c>
      <c r="B93" s="4" t="str">
        <f aca="false">HYPERLINK("https://mncourtfraud.com/file/27-CR-22-18776.pdf","27-CR-22-18776")</f>
        <v>27-CR-22-18776</v>
      </c>
      <c r="C93" s="5" t="n">
        <v>44855</v>
      </c>
      <c r="D93" s="1" t="n">
        <v>43</v>
      </c>
      <c r="E93" s="2" t="s">
        <v>607</v>
      </c>
      <c r="F93" s="2" t="s">
        <v>355</v>
      </c>
      <c r="G93" s="4" t="str">
        <f aca="false">HYPERLINK("https://mncourtfraud.com/file/MCRO_27-CR-22-18776_Amended Order_2022-10-21_20240429162200.pdf","MCRO_27-CR-22-18776_Amended Order_2022-10-21_20240429162200.pdf")</f>
        <v>MCRO_27-CR-22-18776_Amended Order_2022-10-21_20240429162200.pdf</v>
      </c>
      <c r="H93" s="2" t="s">
        <v>608</v>
      </c>
      <c r="I93" s="6" t="s">
        <v>609</v>
      </c>
      <c r="J93" s="2" t="s">
        <v>610</v>
      </c>
      <c r="K93" s="2" t="s">
        <v>27</v>
      </c>
      <c r="L93" s="6" t="s">
        <v>611</v>
      </c>
      <c r="M93" s="2" t="s">
        <v>612</v>
      </c>
      <c r="N93" s="2" t="s">
        <v>30</v>
      </c>
      <c r="O93" s="6" t="s">
        <v>613</v>
      </c>
      <c r="P93" s="2" t="s">
        <v>614</v>
      </c>
    </row>
    <row r="94" customFormat="false" ht="18.7" hidden="false" customHeight="true" outlineLevel="0" collapsed="false">
      <c r="A94" s="1" t="n">
        <v>93</v>
      </c>
      <c r="B94" s="4" t="str">
        <f aca="false">HYPERLINK("https://mncourtfraud.com/file/27-CR-19-22615.pdf","27-CR-19-22615")</f>
        <v>27-CR-19-22615</v>
      </c>
      <c r="C94" s="5" t="n">
        <v>45246</v>
      </c>
      <c r="D94" s="1" t="n">
        <v>44</v>
      </c>
      <c r="E94" s="2" t="s">
        <v>615</v>
      </c>
      <c r="F94" s="2" t="s">
        <v>616</v>
      </c>
      <c r="G94" s="4" t="str">
        <f aca="false">HYPERLINK("https://mncourtfraud.com/file/MCRO_27-CR-19-22615_Order Denying Removal of Judicial Officer_2023-11-16_20240430092204.pdf","MCRO_27-CR-19-22615_Order Denying Removal of Judicial Officer_2023-11-16_20240430092204.pdf")</f>
        <v>MCRO_27-CR-19-22615_Order Denying Removal of Judicial Officer_2023-11-16_20240430092204.pdf</v>
      </c>
      <c r="H94" s="2" t="s">
        <v>168</v>
      </c>
      <c r="I94" s="6" t="s">
        <v>617</v>
      </c>
      <c r="J94" s="2" t="s">
        <v>618</v>
      </c>
      <c r="K94" s="2" t="s">
        <v>27</v>
      </c>
      <c r="L94" s="6" t="s">
        <v>619</v>
      </c>
      <c r="M94" s="2" t="s">
        <v>620</v>
      </c>
      <c r="N94" s="2" t="s">
        <v>30</v>
      </c>
      <c r="O94" s="6" t="s">
        <v>621</v>
      </c>
      <c r="P94" s="2" t="s">
        <v>622</v>
      </c>
    </row>
    <row r="95" customFormat="false" ht="18.7" hidden="false" customHeight="true" outlineLevel="0" collapsed="false">
      <c r="A95" s="1" t="n">
        <v>94</v>
      </c>
      <c r="B95" s="4" t="str">
        <f aca="false">HYPERLINK("https://mncourtfraud.com/file/27-CR-19-22615.pdf","27-CR-19-22615")</f>
        <v>27-CR-19-22615</v>
      </c>
      <c r="C95" s="5" t="n">
        <v>45281</v>
      </c>
      <c r="D95" s="1" t="n">
        <v>44</v>
      </c>
      <c r="E95" s="2" t="s">
        <v>615</v>
      </c>
      <c r="F95" s="2" t="s">
        <v>616</v>
      </c>
      <c r="G95" s="4" t="str">
        <f aca="false">HYPERLINK("https://mncourtfraud.com/file/MCRO_27-CR-19-22615_Order Denying Removal of Judicial Officer_2023-12-21_20240430092148.pdf","MCRO_27-CR-19-22615_Order Denying Removal of Judicial Officer_2023-12-21_20240430092148.pdf")</f>
        <v>MCRO_27-CR-19-22615_Order Denying Removal of Judicial Officer_2023-12-21_20240430092148.pdf</v>
      </c>
      <c r="H95" s="2" t="s">
        <v>168</v>
      </c>
      <c r="I95" s="6" t="s">
        <v>623</v>
      </c>
      <c r="J95" s="2" t="s">
        <v>624</v>
      </c>
      <c r="K95" s="2" t="s">
        <v>27</v>
      </c>
      <c r="L95" s="6" t="s">
        <v>625</v>
      </c>
      <c r="M95" s="2" t="s">
        <v>626</v>
      </c>
      <c r="N95" s="2" t="s">
        <v>30</v>
      </c>
      <c r="O95" s="6" t="s">
        <v>627</v>
      </c>
      <c r="P95" s="2" t="s">
        <v>628</v>
      </c>
    </row>
    <row r="96" customFormat="false" ht="18.7" hidden="false" customHeight="true" outlineLevel="0" collapsed="false">
      <c r="A96" s="1" t="n">
        <v>95</v>
      </c>
      <c r="B96" s="4" t="str">
        <f aca="false">HYPERLINK("https://mncourtfraud.com/file/27-CR-19-22615.pdf","27-CR-19-22615")</f>
        <v>27-CR-19-22615</v>
      </c>
      <c r="C96" s="5" t="n">
        <v>45302</v>
      </c>
      <c r="D96" s="1" t="n">
        <v>44</v>
      </c>
      <c r="E96" s="2" t="s">
        <v>615</v>
      </c>
      <c r="F96" s="2" t="s">
        <v>616</v>
      </c>
      <c r="G96" s="4" t="str">
        <f aca="false">HYPERLINK("https://mncourtfraud.com/file/MCRO_27-CR-19-22615_Order Denying Removal of Judicial Officer_2024-01-11_20240430092144.pdf","MCRO_27-CR-19-22615_Order Denying Removal of Judicial Officer_2024-01-11_20240430092144.pdf")</f>
        <v>MCRO_27-CR-19-22615_Order Denying Removal of Judicial Officer_2024-01-11_20240430092144.pdf</v>
      </c>
      <c r="H96" s="2" t="s">
        <v>168</v>
      </c>
      <c r="I96" s="6" t="s">
        <v>629</v>
      </c>
      <c r="J96" s="2" t="s">
        <v>630</v>
      </c>
      <c r="K96" s="2" t="s">
        <v>27</v>
      </c>
      <c r="L96" s="6" t="s">
        <v>631</v>
      </c>
      <c r="M96" s="2" t="s">
        <v>632</v>
      </c>
      <c r="N96" s="2" t="s">
        <v>30</v>
      </c>
      <c r="O96" s="6" t="s">
        <v>633</v>
      </c>
      <c r="P96" s="2" t="s">
        <v>634</v>
      </c>
    </row>
    <row r="97" customFormat="false" ht="18.7" hidden="false" customHeight="true" outlineLevel="0" collapsed="false">
      <c r="A97" s="1" t="n">
        <v>96</v>
      </c>
      <c r="B97" s="4" t="str">
        <f aca="false">HYPERLINK("https://mncourtfraud.com/file/27-CR-19-22615.pdf","27-CR-19-22615")</f>
        <v>27-CR-19-22615</v>
      </c>
      <c r="C97" s="5" t="n">
        <v>45287</v>
      </c>
      <c r="D97" s="1" t="n">
        <v>44</v>
      </c>
      <c r="E97" s="2" t="s">
        <v>615</v>
      </c>
      <c r="F97" s="2" t="s">
        <v>66</v>
      </c>
      <c r="G97" s="4" t="str">
        <f aca="false">HYPERLINK("https://mncourtfraud.com/file/MCRO_27-CR-19-22615_Order-Other_2023-12-27_20240430092145.pdf","MCRO_27-CR-19-22615_Order-Other_2023-12-27_20240430092145.pdf")</f>
        <v>MCRO_27-CR-19-22615_Order-Other_2023-12-27_20240430092145.pdf</v>
      </c>
      <c r="H97" s="2" t="s">
        <v>235</v>
      </c>
      <c r="I97" s="6" t="s">
        <v>635</v>
      </c>
      <c r="J97" s="2" t="s">
        <v>636</v>
      </c>
      <c r="K97" s="2" t="s">
        <v>27</v>
      </c>
      <c r="L97" s="6" t="s">
        <v>637</v>
      </c>
      <c r="M97" s="2" t="s">
        <v>638</v>
      </c>
      <c r="N97" s="2" t="s">
        <v>30</v>
      </c>
      <c r="O97" s="6" t="s">
        <v>639</v>
      </c>
      <c r="P97" s="2" t="s">
        <v>640</v>
      </c>
    </row>
    <row r="98" customFormat="false" ht="18.7" hidden="false" customHeight="true" outlineLevel="0" collapsed="false">
      <c r="A98" s="1" t="n">
        <v>97</v>
      </c>
      <c r="B98" s="4" t="str">
        <f aca="false">HYPERLINK("https://mncourtfraud.com/file/27-CR-19-22615.pdf","27-CR-19-22615")</f>
        <v>27-CR-19-22615</v>
      </c>
      <c r="C98" s="5" t="n">
        <v>45307</v>
      </c>
      <c r="D98" s="1" t="n">
        <v>44</v>
      </c>
      <c r="E98" s="2" t="s">
        <v>615</v>
      </c>
      <c r="F98" s="2" t="s">
        <v>66</v>
      </c>
      <c r="G98" s="4" t="str">
        <f aca="false">HYPERLINK("https://mncourtfraud.com/file/MCRO_27-CR-19-22615_Order-Other_2024-01-16_20240430092136.pdf","MCRO_27-CR-19-22615_Order-Other_2024-01-16_20240430092136.pdf")</f>
        <v>MCRO_27-CR-19-22615_Order-Other_2024-01-16_20240430092136.pdf</v>
      </c>
      <c r="H98" s="2" t="s">
        <v>235</v>
      </c>
      <c r="I98" s="6" t="s">
        <v>641</v>
      </c>
      <c r="J98" s="2" t="s">
        <v>642</v>
      </c>
      <c r="K98" s="2" t="s">
        <v>27</v>
      </c>
      <c r="L98" s="6" t="s">
        <v>643</v>
      </c>
      <c r="M98" s="2" t="s">
        <v>644</v>
      </c>
      <c r="N98" s="2" t="s">
        <v>30</v>
      </c>
      <c r="O98" s="6" t="s">
        <v>645</v>
      </c>
      <c r="P98" s="2" t="s">
        <v>646</v>
      </c>
    </row>
    <row r="99" customFormat="false" ht="18.7" hidden="false" customHeight="true" outlineLevel="0" collapsed="false">
      <c r="A99" s="1" t="n">
        <v>98</v>
      </c>
      <c r="B99" s="4" t="str">
        <f aca="false">HYPERLINK("https://mncourtfraud.com/file/27-CR-23-16281.pdf","27-CR-23-16281")</f>
        <v>27-CR-23-16281</v>
      </c>
      <c r="C99" s="5" t="n">
        <v>45301</v>
      </c>
      <c r="D99" s="1" t="n">
        <v>49</v>
      </c>
      <c r="E99" s="2" t="s">
        <v>647</v>
      </c>
      <c r="F99" s="2" t="s">
        <v>648</v>
      </c>
      <c r="G99" s="4" t="str">
        <f aca="false">HYPERLINK("https://mncourtfraud.com/file/MCRO_27-CR-23-16281_Other Document_2024-01-10_20240430074127.pdf","MCRO_27-CR-23-16281_Other Document_2024-01-10_20240430074127.pdf")</f>
        <v>MCRO_27-CR-23-16281_Other Document_2024-01-10_20240430074127.pdf</v>
      </c>
      <c r="H99" s="2" t="s">
        <v>649</v>
      </c>
      <c r="I99" s="6" t="s">
        <v>650</v>
      </c>
      <c r="J99" s="2" t="s">
        <v>651</v>
      </c>
      <c r="K99" s="2" t="s">
        <v>652</v>
      </c>
      <c r="L99" s="6" t="s">
        <v>653</v>
      </c>
      <c r="M99" s="2" t="s">
        <v>654</v>
      </c>
      <c r="N99" s="2" t="s">
        <v>27</v>
      </c>
      <c r="O99" s="6" t="s">
        <v>655</v>
      </c>
      <c r="P99" s="2" t="s">
        <v>656</v>
      </c>
      <c r="Q99" s="2" t="s">
        <v>30</v>
      </c>
      <c r="R99" s="6" t="s">
        <v>657</v>
      </c>
      <c r="S99" s="2" t="s">
        <v>658</v>
      </c>
    </row>
    <row r="100" customFormat="false" ht="18.7" hidden="false" customHeight="true" outlineLevel="0" collapsed="false">
      <c r="A100" s="1" t="n">
        <v>99</v>
      </c>
      <c r="B100" s="4" t="str">
        <f aca="false">HYPERLINK("https://mncourtfraud.com/file/27-CR-21-1171.pdf","27-CR-21-1171")</f>
        <v>27-CR-21-1171</v>
      </c>
      <c r="C100" s="5" t="n">
        <v>45299</v>
      </c>
      <c r="D100" s="1" t="n">
        <v>50</v>
      </c>
      <c r="E100" s="2" t="s">
        <v>659</v>
      </c>
      <c r="F100" s="2" t="s">
        <v>355</v>
      </c>
      <c r="G100" s="4" t="str">
        <f aca="false">HYPERLINK("https://mncourtfraud.com/file/MCRO_27-CR-21-1171_Amended Order_2024-01-08_20240430075313.pdf","MCRO_27-CR-21-1171_Amended Order_2024-01-08_20240430075313.pdf")</f>
        <v>MCRO_27-CR-21-1171_Amended Order_2024-01-08_20240430075313.pdf</v>
      </c>
      <c r="H100" s="2" t="s">
        <v>132</v>
      </c>
      <c r="I100" s="6" t="s">
        <v>660</v>
      </c>
      <c r="J100" s="2" t="s">
        <v>661</v>
      </c>
      <c r="K100" s="2" t="s">
        <v>27</v>
      </c>
      <c r="L100" s="6" t="s">
        <v>662</v>
      </c>
      <c r="M100" s="2" t="s">
        <v>663</v>
      </c>
      <c r="N100" s="2" t="s">
        <v>30</v>
      </c>
      <c r="O100" s="6" t="s">
        <v>664</v>
      </c>
      <c r="P100" s="2" t="s">
        <v>665</v>
      </c>
    </row>
    <row r="101" customFormat="false" ht="18.7" hidden="false" customHeight="true" outlineLevel="0" collapsed="false">
      <c r="A101" s="1" t="n">
        <v>100</v>
      </c>
      <c r="B101" s="4" t="str">
        <f aca="false">HYPERLINK("https://mncourtfraud.com/file/27-CR-22-20527.pdf","27-CR-22-20527")</f>
        <v>27-CR-22-20527</v>
      </c>
      <c r="C101" s="5" t="n">
        <v>45310</v>
      </c>
      <c r="D101" s="1" t="n">
        <v>53</v>
      </c>
      <c r="E101" s="2" t="s">
        <v>666</v>
      </c>
      <c r="F101" s="2" t="s">
        <v>200</v>
      </c>
      <c r="G101" s="4" t="str">
        <f aca="false">HYPERLINK("https://mncourtfraud.com/file/MCRO_27-CR-22-20527_Order Denying Motion_2024-01-19_20240429162746.pdf","MCRO_27-CR-22-20527_Order Denying Motion_2024-01-19_20240429162746.pdf")</f>
        <v>MCRO_27-CR-22-20527_Order Denying Motion_2024-01-19_20240429162746.pdf</v>
      </c>
      <c r="H101" s="2" t="s">
        <v>667</v>
      </c>
      <c r="I101" s="6" t="s">
        <v>668</v>
      </c>
      <c r="J101" s="2" t="s">
        <v>669</v>
      </c>
      <c r="K101" s="2" t="s">
        <v>132</v>
      </c>
      <c r="L101" s="6" t="s">
        <v>670</v>
      </c>
      <c r="M101" s="2" t="s">
        <v>671</v>
      </c>
      <c r="N101" s="2" t="s">
        <v>27</v>
      </c>
      <c r="O101" s="6" t="s">
        <v>672</v>
      </c>
      <c r="P101" s="2" t="s">
        <v>673</v>
      </c>
      <c r="Q101" s="2" t="s">
        <v>30</v>
      </c>
      <c r="R101" s="6" t="s">
        <v>674</v>
      </c>
      <c r="S101" s="2" t="s">
        <v>675</v>
      </c>
    </row>
    <row r="102" customFormat="false" ht="18.7" hidden="false" customHeight="true" outlineLevel="0" collapsed="false">
      <c r="A102" s="1" t="n">
        <v>101</v>
      </c>
      <c r="B102" s="4" t="str">
        <f aca="false">HYPERLINK("https://mncourtfraud.com/file/27-CR-22-20527.pdf","27-CR-22-20527")</f>
        <v>27-CR-22-20527</v>
      </c>
      <c r="C102" s="5" t="n">
        <v>45019</v>
      </c>
      <c r="D102" s="1" t="n">
        <v>53</v>
      </c>
      <c r="E102" s="2" t="s">
        <v>666</v>
      </c>
      <c r="F102" s="2" t="s">
        <v>676</v>
      </c>
      <c r="G102" s="4" t="str">
        <f aca="false">HYPERLINK("https://mncourtfraud.com/file/MCRO_27-CR-22-20527_Order for Production of Medical Records_2023-04-03_20240429162755.pdf","MCRO_27-CR-22-20527_Order for Production of Medical Records_2023-04-03_20240429162755.pdf")</f>
        <v>MCRO_27-CR-22-20527_Order for Production of Medical Records_2023-04-03_20240429162755.pdf</v>
      </c>
      <c r="H102" s="2" t="s">
        <v>282</v>
      </c>
      <c r="I102" s="6" t="s">
        <v>677</v>
      </c>
      <c r="J102" s="2" t="s">
        <v>678</v>
      </c>
      <c r="K102" s="2" t="s">
        <v>27</v>
      </c>
      <c r="L102" s="6" t="s">
        <v>679</v>
      </c>
      <c r="M102" s="2" t="s">
        <v>680</v>
      </c>
      <c r="N102" s="2" t="s">
        <v>30</v>
      </c>
      <c r="O102" s="6" t="s">
        <v>681</v>
      </c>
      <c r="P102" s="2" t="s">
        <v>682</v>
      </c>
    </row>
    <row r="103" customFormat="false" ht="18.7" hidden="false" customHeight="true" outlineLevel="0" collapsed="false">
      <c r="A103" s="1" t="n">
        <v>102</v>
      </c>
      <c r="B103" s="4" t="str">
        <f aca="false">HYPERLINK("https://mncourtfraud.com/file/27-CR-23-13960.pdf","27-CR-23-13960")</f>
        <v>27-CR-23-13960</v>
      </c>
      <c r="C103" s="5" t="n">
        <v>45258</v>
      </c>
      <c r="D103" s="1" t="n">
        <v>54</v>
      </c>
      <c r="E103" s="2" t="s">
        <v>683</v>
      </c>
      <c r="F103" s="2" t="s">
        <v>23</v>
      </c>
      <c r="G103" s="4" t="str">
        <f aca="false">HYPERLINK("https://mncourtfraud.com/file/MCRO_27-CR-23-13960_Order Revoking Interim Conditions of Release_2023-11-28_20240430074051.pdf","MCRO_27-CR-23-13960_Order Revoking Interim Conditions of Release_2023-11-28_20240430074051.pdf")</f>
        <v>MCRO_27-CR-23-13960_Order Revoking Interim Conditions of Release_2023-11-28_20240430074051.pdf</v>
      </c>
      <c r="H103" s="2" t="s">
        <v>684</v>
      </c>
      <c r="I103" s="6" t="s">
        <v>685</v>
      </c>
      <c r="J103" s="2" t="s">
        <v>686</v>
      </c>
      <c r="K103" s="2" t="s">
        <v>27</v>
      </c>
      <c r="L103" s="6" t="s">
        <v>687</v>
      </c>
      <c r="M103" s="2" t="s">
        <v>688</v>
      </c>
      <c r="N103" s="2" t="s">
        <v>30</v>
      </c>
      <c r="O103" s="6" t="s">
        <v>689</v>
      </c>
      <c r="P103" s="2" t="s">
        <v>690</v>
      </c>
    </row>
    <row r="104" customFormat="false" ht="18.7" hidden="false" customHeight="true" outlineLevel="0" collapsed="false">
      <c r="A104" s="1" t="n">
        <v>103</v>
      </c>
      <c r="B104" s="4" t="str">
        <f aca="false">HYPERLINK("https://mncourtfraud.com/file/27-CR-22-18209.pdf","27-CR-22-18209")</f>
        <v>27-CR-22-18209</v>
      </c>
      <c r="C104" s="5" t="n">
        <v>45064</v>
      </c>
      <c r="D104" s="1" t="n">
        <v>56</v>
      </c>
      <c r="E104" s="2" t="s">
        <v>691</v>
      </c>
      <c r="F104" s="2" t="s">
        <v>275</v>
      </c>
      <c r="G104" s="4" t="str">
        <f aca="false">HYPERLINK("https://mncourtfraud.com/file/MCRO_27-CR-22-18209_Correspondence_2023-05-18_20240429162058.pdf","MCRO_27-CR-22-18209_Correspondence_2023-05-18_20240429162058.pdf")</f>
        <v>MCRO_27-CR-22-18209_Correspondence_2023-05-18_20240429162058.pdf</v>
      </c>
      <c r="H104" s="2" t="s">
        <v>132</v>
      </c>
      <c r="I104" s="6" t="s">
        <v>692</v>
      </c>
      <c r="J104" s="2" t="s">
        <v>693</v>
      </c>
      <c r="K104" s="2" t="s">
        <v>27</v>
      </c>
      <c r="L104" s="6" t="s">
        <v>694</v>
      </c>
      <c r="M104" s="2" t="s">
        <v>695</v>
      </c>
      <c r="N104" s="2" t="s">
        <v>30</v>
      </c>
      <c r="O104" s="6" t="s">
        <v>696</v>
      </c>
      <c r="P104" s="2" t="s">
        <v>697</v>
      </c>
    </row>
    <row r="105" customFormat="false" ht="18.7" hidden="false" customHeight="true" outlineLevel="0" collapsed="false">
      <c r="A105" s="1" t="n">
        <v>104</v>
      </c>
      <c r="B105" s="4" t="str">
        <f aca="false">HYPERLINK("https://mncourtfraud.com/file/27-CR-22-18209.pdf","27-CR-22-18209")</f>
        <v>27-CR-22-18209</v>
      </c>
      <c r="C105" s="5" t="n">
        <v>45019</v>
      </c>
      <c r="D105" s="1" t="n">
        <v>56</v>
      </c>
      <c r="E105" s="2" t="s">
        <v>691</v>
      </c>
      <c r="F105" s="2" t="s">
        <v>676</v>
      </c>
      <c r="G105" s="4" t="str">
        <f aca="false">HYPERLINK("https://mncourtfraud.com/file/MCRO_27-CR-22-18209_Order for Production of Medical Records_2023-04-03_20240429162059.pdf","MCRO_27-CR-22-18209_Order for Production of Medical Records_2023-04-03_20240429162059.pdf")</f>
        <v>MCRO_27-CR-22-18209_Order for Production of Medical Records_2023-04-03_20240429162059.pdf</v>
      </c>
      <c r="H105" s="2" t="s">
        <v>282</v>
      </c>
      <c r="I105" s="6" t="s">
        <v>698</v>
      </c>
      <c r="J105" s="2" t="s">
        <v>699</v>
      </c>
      <c r="K105" s="2" t="s">
        <v>27</v>
      </c>
      <c r="L105" s="6" t="s">
        <v>700</v>
      </c>
      <c r="M105" s="2" t="s">
        <v>701</v>
      </c>
      <c r="N105" s="2" t="s">
        <v>30</v>
      </c>
      <c r="O105" s="6" t="s">
        <v>702</v>
      </c>
      <c r="P105" s="2" t="s">
        <v>703</v>
      </c>
    </row>
    <row r="106" customFormat="false" ht="18.7" hidden="false" customHeight="true" outlineLevel="0" collapsed="false">
      <c r="A106" s="1" t="n">
        <v>105</v>
      </c>
      <c r="B106" s="4" t="str">
        <f aca="false">HYPERLINK("https://mncourtfraud.com/file/27-CR-22-18209.pdf","27-CR-22-18209")</f>
        <v>27-CR-22-18209</v>
      </c>
      <c r="C106" s="5" t="n">
        <v>45085</v>
      </c>
      <c r="D106" s="1" t="n">
        <v>56</v>
      </c>
      <c r="E106" s="2" t="s">
        <v>691</v>
      </c>
      <c r="F106" s="2" t="s">
        <v>66</v>
      </c>
      <c r="G106" s="4" t="str">
        <f aca="false">HYPERLINK("https://mncourtfraud.com/file/MCRO_27-CR-22-18209_Order-Other_2023-06-08_20240429162056.pdf","MCRO_27-CR-22-18209_Order-Other_2023-06-08_20240429162056.pdf")</f>
        <v>MCRO_27-CR-22-18209_Order-Other_2023-06-08_20240429162056.pdf</v>
      </c>
      <c r="H106" s="2" t="s">
        <v>132</v>
      </c>
      <c r="I106" s="6" t="s">
        <v>704</v>
      </c>
      <c r="J106" s="2" t="s">
        <v>705</v>
      </c>
      <c r="K106" s="2" t="s">
        <v>27</v>
      </c>
      <c r="L106" s="6" t="s">
        <v>706</v>
      </c>
      <c r="M106" s="2" t="s">
        <v>707</v>
      </c>
      <c r="N106" s="2" t="s">
        <v>30</v>
      </c>
      <c r="O106" s="6" t="s">
        <v>708</v>
      </c>
      <c r="P106" s="2" t="s">
        <v>709</v>
      </c>
    </row>
    <row r="107" customFormat="false" ht="18.7" hidden="false" customHeight="true" outlineLevel="0" collapsed="false">
      <c r="A107" s="1" t="n">
        <v>106</v>
      </c>
      <c r="B107" s="4" t="str">
        <f aca="false">HYPERLINK("https://mncourtfraud.com/file/27-CR-22-18209.pdf","27-CR-22-18209")</f>
        <v>27-CR-22-18209</v>
      </c>
      <c r="C107" s="5" t="n">
        <v>44846</v>
      </c>
      <c r="D107" s="1" t="n">
        <v>56</v>
      </c>
      <c r="E107" s="2" t="s">
        <v>691</v>
      </c>
      <c r="F107" s="2" t="s">
        <v>23</v>
      </c>
      <c r="G107" s="4" t="str">
        <f aca="false">HYPERLINK("https://mncourtfraud.com/file/MCRO_27-CR-22-18209_Order Revoking Interim Conditions of Release_2022-10-12_20240429162111.pdf","MCRO_27-CR-22-18209_Order Revoking Interim Conditions of Release_2022-10-12_20240429162111.pdf")</f>
        <v>MCRO_27-CR-22-18209_Order Revoking Interim Conditions of Release_2022-10-12_20240429162111.pdf</v>
      </c>
      <c r="H107" s="2" t="s">
        <v>710</v>
      </c>
      <c r="I107" s="6" t="s">
        <v>711</v>
      </c>
      <c r="J107" s="2" t="s">
        <v>712</v>
      </c>
      <c r="K107" s="2" t="s">
        <v>27</v>
      </c>
      <c r="L107" s="6" t="s">
        <v>713</v>
      </c>
      <c r="M107" s="2" t="s">
        <v>714</v>
      </c>
      <c r="N107" s="2" t="s">
        <v>30</v>
      </c>
      <c r="O107" s="6" t="s">
        <v>715</v>
      </c>
      <c r="P107" s="2" t="s">
        <v>716</v>
      </c>
    </row>
    <row r="108" customFormat="false" ht="18.7" hidden="false" customHeight="true" outlineLevel="0" collapsed="false">
      <c r="A108" s="1" t="n">
        <v>107</v>
      </c>
      <c r="B108" s="4" t="str">
        <f aca="false">HYPERLINK("https://mncourtfraud.com/file/27-CR-22-18209.pdf","27-CR-22-18209")</f>
        <v>27-CR-22-18209</v>
      </c>
      <c r="C108" s="5" t="n">
        <v>44937</v>
      </c>
      <c r="D108" s="1" t="n">
        <v>56</v>
      </c>
      <c r="E108" s="2" t="s">
        <v>691</v>
      </c>
      <c r="F108" s="2" t="s">
        <v>90</v>
      </c>
      <c r="G108" s="4" t="str">
        <f aca="false">HYPERLINK("https://mncourtfraud.com/file/MCRO_27-CR-22-18209_Probation Violation Order for Detention_2023-01-11_20240429162105.pdf","MCRO_27-CR-22-18209_Probation Violation Order for Detention_2023-01-11_20240429162105.pdf")</f>
        <v>MCRO_27-CR-22-18209_Probation Violation Order for Detention_2023-01-11_20240429162105.pdf</v>
      </c>
      <c r="H108" s="2" t="s">
        <v>717</v>
      </c>
      <c r="I108" s="6" t="s">
        <v>718</v>
      </c>
      <c r="J108" s="2" t="s">
        <v>719</v>
      </c>
      <c r="K108" s="2" t="s">
        <v>27</v>
      </c>
      <c r="L108" s="6" t="s">
        <v>720</v>
      </c>
      <c r="M108" s="2" t="s">
        <v>721</v>
      </c>
      <c r="N108" s="2" t="s">
        <v>30</v>
      </c>
      <c r="O108" s="6" t="s">
        <v>722</v>
      </c>
      <c r="P108" s="2" t="s">
        <v>723</v>
      </c>
    </row>
    <row r="109" customFormat="false" ht="18.7" hidden="false" customHeight="true" outlineLevel="0" collapsed="false">
      <c r="A109" s="1" t="n">
        <v>108</v>
      </c>
      <c r="B109" s="4" t="str">
        <f aca="false">HYPERLINK("https://mncourtfraud.com/file/27-CR-22-10646.pdf","27-CR-22-10646")</f>
        <v>27-CR-22-10646</v>
      </c>
      <c r="C109" s="5" t="n">
        <v>44783</v>
      </c>
      <c r="D109" s="1" t="n">
        <v>57</v>
      </c>
      <c r="E109" s="2" t="s">
        <v>724</v>
      </c>
      <c r="F109" s="2" t="s">
        <v>58</v>
      </c>
      <c r="G109" s="4" t="str">
        <f aca="false">HYPERLINK("https://mncourtfraud.com/file/MCRO_27-CR-22-10646_Order-Evaluation for Competency to Proceed (Rule 20.01)_2022-08-10_20240429153000.pdf","MCRO_27-CR-22-10646_Order-Evaluation for Competency to Proceed (Rule 20.01)_2022-08-10_20240429153000.pdf")</f>
        <v>MCRO_27-CR-22-10646_Order-Evaluation for Competency to Proceed (Rule 20.01)_2022-08-10_20240429153000.pdf</v>
      </c>
      <c r="H109" s="2" t="s">
        <v>168</v>
      </c>
      <c r="I109" s="6" t="s">
        <v>725</v>
      </c>
      <c r="J109" s="2" t="s">
        <v>726</v>
      </c>
      <c r="K109" s="2" t="s">
        <v>27</v>
      </c>
      <c r="L109" s="6" t="s">
        <v>727</v>
      </c>
      <c r="M109" s="2" t="s">
        <v>728</v>
      </c>
      <c r="N109" s="2" t="s">
        <v>30</v>
      </c>
      <c r="O109" s="6" t="s">
        <v>729</v>
      </c>
      <c r="P109" s="2" t="s">
        <v>730</v>
      </c>
    </row>
    <row r="110" customFormat="false" ht="18.7" hidden="false" customHeight="true" outlineLevel="0" collapsed="false">
      <c r="A110" s="1" t="n">
        <v>109</v>
      </c>
      <c r="B110" s="4" t="str">
        <f aca="false">HYPERLINK("https://mncourtfraud.com/file/27-CR-20-20788.pdf","27-CR-20-20788")</f>
        <v>27-CR-20-20788</v>
      </c>
      <c r="C110" s="5" t="n">
        <v>44229</v>
      </c>
      <c r="D110" s="1" t="n">
        <v>58</v>
      </c>
      <c r="E110" s="2" t="s">
        <v>731</v>
      </c>
      <c r="F110" s="2" t="s">
        <v>23</v>
      </c>
      <c r="G110" s="4" t="str">
        <f aca="false">HYPERLINK("https://mncourtfraud.com/file/MCRO_27-CR-20-20788_Order Revoking Interim Conditions of Release_2021-02-02_20240430090246.pdf","MCRO_27-CR-20-20788_Order Revoking Interim Conditions of Release_2021-02-02_20240430090246.pdf")</f>
        <v>MCRO_27-CR-20-20788_Order Revoking Interim Conditions of Release_2021-02-02_20240430090246.pdf</v>
      </c>
      <c r="H110" s="2" t="s">
        <v>24</v>
      </c>
      <c r="I110" s="6" t="s">
        <v>732</v>
      </c>
      <c r="J110" s="2" t="s">
        <v>733</v>
      </c>
      <c r="K110" s="2" t="s">
        <v>27</v>
      </c>
      <c r="L110" s="6" t="s">
        <v>734</v>
      </c>
      <c r="M110" s="2" t="s">
        <v>735</v>
      </c>
      <c r="N110" s="2" t="s">
        <v>30</v>
      </c>
      <c r="O110" s="6" t="s">
        <v>736</v>
      </c>
      <c r="P110" s="2" t="s">
        <v>737</v>
      </c>
    </row>
    <row r="111" customFormat="false" ht="18.7" hidden="false" customHeight="true" outlineLevel="0" collapsed="false">
      <c r="A111" s="1" t="n">
        <v>110</v>
      </c>
      <c r="B111" s="4" t="str">
        <f aca="false">HYPERLINK("https://mncourtfraud.com/file/27-CR-20-20788.pdf","27-CR-20-20788")</f>
        <v>27-CR-20-20788</v>
      </c>
      <c r="C111" s="5" t="n">
        <v>44322</v>
      </c>
      <c r="D111" s="1" t="n">
        <v>58</v>
      </c>
      <c r="E111" s="2" t="s">
        <v>731</v>
      </c>
      <c r="F111" s="2" t="s">
        <v>23</v>
      </c>
      <c r="G111" s="4" t="str">
        <f aca="false">HYPERLINK("https://mncourtfraud.com/file/MCRO_27-CR-20-20788_Order Revoking Interim Conditions of Release_2021-05-06_20240430090237.pdf","MCRO_27-CR-20-20788_Order Revoking Interim Conditions of Release_2021-05-06_20240430090237.pdf")</f>
        <v>MCRO_27-CR-20-20788_Order Revoking Interim Conditions of Release_2021-05-06_20240430090237.pdf</v>
      </c>
      <c r="H111" s="2" t="s">
        <v>24</v>
      </c>
      <c r="I111" s="6" t="s">
        <v>738</v>
      </c>
      <c r="J111" s="2" t="s">
        <v>739</v>
      </c>
      <c r="K111" s="2" t="s">
        <v>27</v>
      </c>
      <c r="L111" s="6" t="s">
        <v>740</v>
      </c>
      <c r="M111" s="2" t="s">
        <v>741</v>
      </c>
      <c r="N111" s="2" t="s">
        <v>30</v>
      </c>
      <c r="O111" s="6" t="s">
        <v>742</v>
      </c>
      <c r="P111" s="2" t="s">
        <v>743</v>
      </c>
    </row>
    <row r="112" customFormat="false" ht="18.7" hidden="false" customHeight="true" outlineLevel="0" collapsed="false">
      <c r="A112" s="1" t="n">
        <v>111</v>
      </c>
      <c r="B112" s="4" t="str">
        <f aca="false">HYPERLINK("https://mncourtfraud.com/file/27-CR-20-20788.pdf","27-CR-20-20788")</f>
        <v>27-CR-20-20788</v>
      </c>
      <c r="C112" s="5" t="n">
        <v>44263</v>
      </c>
      <c r="D112" s="1" t="n">
        <v>58</v>
      </c>
      <c r="E112" s="2" t="s">
        <v>731</v>
      </c>
      <c r="F112" s="2" t="s">
        <v>90</v>
      </c>
      <c r="G112" s="4" t="str">
        <f aca="false">HYPERLINK("https://mncourtfraud.com/file/MCRO_27-CR-20-20788_Probation Violation Order for Detention_2021-03-08_20240430090242.pdf","MCRO_27-CR-20-20788_Probation Violation Order for Detention_2021-03-08_20240430090242.pdf")</f>
        <v>MCRO_27-CR-20-20788_Probation Violation Order for Detention_2021-03-08_20240430090242.pdf</v>
      </c>
      <c r="H112" s="2" t="s">
        <v>24</v>
      </c>
      <c r="I112" s="6" t="s">
        <v>744</v>
      </c>
      <c r="J112" s="2" t="s">
        <v>745</v>
      </c>
      <c r="K112" s="2" t="s">
        <v>27</v>
      </c>
      <c r="L112" s="6" t="s">
        <v>746</v>
      </c>
      <c r="M112" s="2" t="s">
        <v>747</v>
      </c>
      <c r="N112" s="2" t="s">
        <v>30</v>
      </c>
      <c r="O112" s="6" t="s">
        <v>748</v>
      </c>
      <c r="P112" s="2" t="s">
        <v>749</v>
      </c>
    </row>
    <row r="113" customFormat="false" ht="18.7" hidden="false" customHeight="true" outlineLevel="0" collapsed="false">
      <c r="A113" s="1" t="n">
        <v>112</v>
      </c>
      <c r="B113" s="4" t="str">
        <f aca="false">HYPERLINK("https://mncourtfraud.com/file/27-CR-23-1886.pdf","27-CR-23-1886")</f>
        <v>27-CR-23-1886</v>
      </c>
      <c r="C113" s="5" t="n">
        <v>45120</v>
      </c>
      <c r="D113" s="1" t="n">
        <v>60</v>
      </c>
      <c r="E113" s="2" t="s">
        <v>750</v>
      </c>
      <c r="F113" s="2" t="s">
        <v>584</v>
      </c>
      <c r="G113" s="4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H113" s="2" t="s">
        <v>201</v>
      </c>
      <c r="I113" s="6" t="s">
        <v>751</v>
      </c>
      <c r="J113" s="2" t="s">
        <v>752</v>
      </c>
      <c r="K113" s="2" t="s">
        <v>282</v>
      </c>
      <c r="L113" s="6" t="s">
        <v>753</v>
      </c>
      <c r="M113" s="2" t="s">
        <v>754</v>
      </c>
      <c r="N113" s="2" t="s">
        <v>27</v>
      </c>
      <c r="O113" s="6" t="s">
        <v>755</v>
      </c>
      <c r="P113" s="2" t="s">
        <v>756</v>
      </c>
      <c r="Q113" s="2" t="s">
        <v>30</v>
      </c>
      <c r="R113" s="6" t="s">
        <v>757</v>
      </c>
      <c r="S113" s="2" t="s">
        <v>758</v>
      </c>
    </row>
    <row r="114" customFormat="false" ht="18.7" hidden="false" customHeight="true" outlineLevel="0" collapsed="false">
      <c r="A114" s="1" t="n">
        <v>113</v>
      </c>
      <c r="B114" s="4" t="str">
        <f aca="false">HYPERLINK("https://mncourtfraud.com/file/27-CR-23-1886.pdf","27-CR-23-1886")</f>
        <v>27-CR-23-1886</v>
      </c>
      <c r="C114" s="5" t="n">
        <v>45120</v>
      </c>
      <c r="D114" s="1" t="n">
        <v>60</v>
      </c>
      <c r="E114" s="2" t="s">
        <v>750</v>
      </c>
      <c r="F114" s="2" t="s">
        <v>66</v>
      </c>
      <c r="G114" s="4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H114" s="2" t="s">
        <v>201</v>
      </c>
      <c r="I114" s="6" t="s">
        <v>751</v>
      </c>
      <c r="J114" s="2" t="s">
        <v>752</v>
      </c>
      <c r="K114" s="2" t="s">
        <v>282</v>
      </c>
      <c r="L114" s="6" t="s">
        <v>753</v>
      </c>
      <c r="M114" s="2" t="s">
        <v>754</v>
      </c>
      <c r="N114" s="2" t="s">
        <v>27</v>
      </c>
      <c r="O114" s="6" t="s">
        <v>755</v>
      </c>
      <c r="P114" s="2" t="s">
        <v>756</v>
      </c>
      <c r="Q114" s="2" t="s">
        <v>30</v>
      </c>
      <c r="R114" s="6" t="s">
        <v>759</v>
      </c>
      <c r="S114" s="2" t="s">
        <v>760</v>
      </c>
    </row>
    <row r="115" customFormat="false" ht="18.7" hidden="false" customHeight="true" outlineLevel="0" collapsed="false">
      <c r="A115" s="1" t="n">
        <v>114</v>
      </c>
      <c r="B115" s="4" t="str">
        <f aca="false">HYPERLINK("https://mncourtfraud.com/file/27-CR-23-1886.pdf","27-CR-23-1886")</f>
        <v>27-CR-23-1886</v>
      </c>
      <c r="C115" s="5" t="n">
        <v>45394</v>
      </c>
      <c r="D115" s="1" t="n">
        <v>60</v>
      </c>
      <c r="E115" s="2" t="s">
        <v>750</v>
      </c>
      <c r="F115" s="2" t="s">
        <v>200</v>
      </c>
      <c r="G115" s="4" t="str">
        <f aca="false">HYPERLINK("https://mncourtfraud.com/file/MCRO_27-CR-23-1886_Order Denying Motion_2024-04-12_20240430072345.pdf","MCRO_27-CR-23-1886_Order Denying Motion_2024-04-12_20240430072345.pdf")</f>
        <v>MCRO_27-CR-23-1886_Order Denying Motion_2024-04-12_20240430072345.pdf</v>
      </c>
      <c r="H115" s="2" t="s">
        <v>132</v>
      </c>
      <c r="I115" s="6" t="s">
        <v>761</v>
      </c>
      <c r="J115" s="2" t="s">
        <v>762</v>
      </c>
      <c r="K115" s="2" t="s">
        <v>27</v>
      </c>
      <c r="L115" s="6" t="s">
        <v>763</v>
      </c>
      <c r="M115" s="2" t="s">
        <v>764</v>
      </c>
      <c r="N115" s="2" t="s">
        <v>30</v>
      </c>
      <c r="O115" s="6" t="s">
        <v>765</v>
      </c>
      <c r="P115" s="2" t="s">
        <v>766</v>
      </c>
    </row>
    <row r="116" customFormat="false" ht="18.7" hidden="false" customHeight="true" outlineLevel="0" collapsed="false">
      <c r="A116" s="1" t="n">
        <v>115</v>
      </c>
      <c r="B116" s="4" t="str">
        <f aca="false">HYPERLINK("https://mncourtfraud.com/file/27-CR-23-1886.pdf","27-CR-23-1886")</f>
        <v>27-CR-23-1886</v>
      </c>
      <c r="C116" s="5" t="n">
        <v>45091</v>
      </c>
      <c r="D116" s="1" t="n">
        <v>60</v>
      </c>
      <c r="E116" s="2" t="s">
        <v>750</v>
      </c>
      <c r="F116" s="2" t="s">
        <v>767</v>
      </c>
      <c r="G116" s="4" t="str">
        <f aca="false">HYPERLINK("https://mncourtfraud.com/file/MCRO_27-CR-23-1886_Order for Continuance_2023-06-14_20240430072357.pdf","MCRO_27-CR-23-1886_Order for Continuance_2023-06-14_20240430072357.pdf")</f>
        <v>MCRO_27-CR-23-1886_Order for Continuance_2023-06-14_20240430072357.pdf</v>
      </c>
      <c r="H116" s="2" t="s">
        <v>132</v>
      </c>
      <c r="I116" s="6" t="s">
        <v>768</v>
      </c>
      <c r="J116" s="2" t="s">
        <v>769</v>
      </c>
      <c r="K116" s="2" t="s">
        <v>27</v>
      </c>
      <c r="L116" s="6" t="s">
        <v>770</v>
      </c>
      <c r="M116" s="2" t="s">
        <v>771</v>
      </c>
      <c r="N116" s="2" t="s">
        <v>30</v>
      </c>
      <c r="O116" s="6" t="s">
        <v>772</v>
      </c>
      <c r="P116" s="2" t="s">
        <v>773</v>
      </c>
    </row>
    <row r="117" customFormat="false" ht="18.7" hidden="false" customHeight="true" outlineLevel="0" collapsed="false">
      <c r="A117" s="1" t="n">
        <v>116</v>
      </c>
      <c r="B117" s="4" t="str">
        <f aca="false">HYPERLINK("https://mncourtfraud.com/file/27-CR-21-6229.pdf","27-CR-21-6229")</f>
        <v>27-CR-21-6229</v>
      </c>
      <c r="C117" s="5" t="n">
        <v>44434</v>
      </c>
      <c r="D117" s="1" t="n">
        <v>61</v>
      </c>
      <c r="E117" s="2" t="s">
        <v>774</v>
      </c>
      <c r="F117" s="2" t="s">
        <v>380</v>
      </c>
      <c r="G117" s="4" t="str">
        <f aca="false">HYPERLINK("https://mncourtfraud.com/file/MCRO_27-CR-21-6229_Order for Conditional Release_2021-08-26_20240430080233.pdf","MCRO_27-CR-21-6229_Order for Conditional Release_2021-08-26_20240430080233.pdf")</f>
        <v>MCRO_27-CR-21-6229_Order for Conditional Release_2021-08-26_20240430080233.pdf</v>
      </c>
      <c r="H117" s="2" t="s">
        <v>775</v>
      </c>
      <c r="I117" s="6" t="s">
        <v>776</v>
      </c>
      <c r="J117" s="2" t="s">
        <v>777</v>
      </c>
      <c r="K117" s="2" t="s">
        <v>27</v>
      </c>
      <c r="L117" s="6" t="s">
        <v>778</v>
      </c>
      <c r="M117" s="2" t="s">
        <v>779</v>
      </c>
      <c r="N117" s="2" t="s">
        <v>30</v>
      </c>
      <c r="O117" s="6" t="s">
        <v>780</v>
      </c>
      <c r="P117" s="2" t="s">
        <v>781</v>
      </c>
    </row>
    <row r="118" customFormat="false" ht="18.7" hidden="false" customHeight="true" outlineLevel="0" collapsed="false">
      <c r="A118" s="1" t="n">
        <v>117</v>
      </c>
      <c r="B118" s="4" t="str">
        <f aca="false">HYPERLINK("https://mncourtfraud.com/file/27-CR-22-18789.pdf","27-CR-22-18789")</f>
        <v>27-CR-22-18789</v>
      </c>
      <c r="C118" s="5" t="n">
        <v>44924</v>
      </c>
      <c r="D118" s="1" t="n">
        <v>63</v>
      </c>
      <c r="E118" s="2" t="s">
        <v>782</v>
      </c>
      <c r="F118" s="2" t="s">
        <v>58</v>
      </c>
      <c r="G118" s="4" t="str">
        <f aca="false">HYPERLINK("https://mncourtfraud.com/file/MCRO_27-CR-22-18789_Order-Evaluation for Competency to Proceed (Rule 20.01)_2022-12-29_20240429162252.pdf","MCRO_27-CR-22-18789_Order-Evaluation for Competency to Proceed (Rule 20.01)_2022-12-29_20240429162252.pdf")</f>
        <v>MCRO_27-CR-22-18789_Order-Evaluation for Competency to Proceed (Rule 20.01)_2022-12-29_20240429162252.pdf</v>
      </c>
      <c r="H118" s="2" t="s">
        <v>267</v>
      </c>
      <c r="I118" s="6" t="s">
        <v>783</v>
      </c>
      <c r="J118" s="2" t="s">
        <v>784</v>
      </c>
      <c r="K118" s="2" t="s">
        <v>27</v>
      </c>
      <c r="L118" s="6" t="s">
        <v>785</v>
      </c>
      <c r="M118" s="2" t="s">
        <v>786</v>
      </c>
      <c r="N118" s="2" t="s">
        <v>30</v>
      </c>
      <c r="O118" s="6" t="s">
        <v>787</v>
      </c>
      <c r="P118" s="2" t="s">
        <v>788</v>
      </c>
    </row>
    <row r="119" customFormat="false" ht="18.7" hidden="false" customHeight="true" outlineLevel="0" collapsed="false">
      <c r="A119" s="1" t="n">
        <v>118</v>
      </c>
      <c r="B119" s="4" t="str">
        <f aca="false">HYPERLINK("https://mncourtfraud.com/file/27-CR-22-25151.pdf","27-CR-22-25151")</f>
        <v>27-CR-22-25151</v>
      </c>
      <c r="C119" s="5" t="n">
        <v>45217</v>
      </c>
      <c r="D119" s="1" t="n">
        <v>64</v>
      </c>
      <c r="E119" s="2" t="s">
        <v>789</v>
      </c>
      <c r="F119" s="2" t="s">
        <v>58</v>
      </c>
      <c r="G119" s="4" t="str">
        <f aca="false">HYPERLINK("https://mncourtfraud.com/file/MCRO_27-CR-22-25151_Order-Evaluation for Competency to Proceed (Rule 20.01)_2023-10-18_20240429164607.pdf","MCRO_27-CR-22-25151_Order-Evaluation for Competency to Proceed (Rule 20.01)_2023-10-18_20240429164607.pdf")</f>
        <v>MCRO_27-CR-22-25151_Order-Evaluation for Competency to Proceed (Rule 20.01)_2023-10-18_20240429164607.pdf</v>
      </c>
      <c r="H119" s="2" t="s">
        <v>267</v>
      </c>
      <c r="I119" s="6" t="s">
        <v>790</v>
      </c>
      <c r="J119" s="2" t="s">
        <v>791</v>
      </c>
      <c r="K119" s="2" t="s">
        <v>27</v>
      </c>
      <c r="L119" s="6" t="s">
        <v>792</v>
      </c>
      <c r="M119" s="2" t="s">
        <v>793</v>
      </c>
      <c r="N119" s="2" t="s">
        <v>30</v>
      </c>
      <c r="O119" s="6" t="s">
        <v>794</v>
      </c>
      <c r="P119" s="2" t="s">
        <v>795</v>
      </c>
    </row>
    <row r="120" customFormat="false" ht="18.7" hidden="false" customHeight="true" outlineLevel="0" collapsed="false">
      <c r="A120" s="1" t="n">
        <v>119</v>
      </c>
      <c r="B120" s="4" t="str">
        <f aca="false">HYPERLINK("https://mncourtfraud.com/file/27-CR-21-17008.pdf","27-CR-21-17008")</f>
        <v>27-CR-21-17008</v>
      </c>
      <c r="C120" s="5" t="n">
        <v>45387</v>
      </c>
      <c r="D120" s="1" t="n">
        <v>65</v>
      </c>
      <c r="E120" s="2" t="s">
        <v>796</v>
      </c>
      <c r="F120" s="2" t="s">
        <v>355</v>
      </c>
      <c r="G120" s="4" t="str">
        <f aca="false">HYPERLINK("https://mncourtfraud.com/file/MCRO_27-CR-21-17008_Amended Order_2024-04-05_20240430082726.pdf","MCRO_27-CR-21-17008_Amended Order_2024-04-05_20240430082726.pdf")</f>
        <v>MCRO_27-CR-21-17008_Amended Order_2024-04-05_20240430082726.pdf</v>
      </c>
      <c r="H120" s="2" t="s">
        <v>235</v>
      </c>
      <c r="I120" s="6" t="s">
        <v>797</v>
      </c>
      <c r="J120" s="2" t="s">
        <v>798</v>
      </c>
      <c r="K120" s="2" t="s">
        <v>27</v>
      </c>
      <c r="L120" s="6" t="s">
        <v>799</v>
      </c>
      <c r="M120" s="2" t="s">
        <v>800</v>
      </c>
      <c r="N120" s="2" t="s">
        <v>30</v>
      </c>
      <c r="O120" s="6" t="s">
        <v>801</v>
      </c>
      <c r="P120" s="2" t="s">
        <v>802</v>
      </c>
    </row>
    <row r="121" customFormat="false" ht="18.7" hidden="false" customHeight="true" outlineLevel="0" collapsed="false">
      <c r="A121" s="1" t="n">
        <v>120</v>
      </c>
      <c r="B121" s="4" t="str">
        <f aca="false">HYPERLINK("https://mncourtfraud.com/file/27-CR-21-17008.pdf","27-CR-21-17008")</f>
        <v>27-CR-21-17008</v>
      </c>
      <c r="C121" s="5" t="n">
        <v>45295</v>
      </c>
      <c r="D121" s="1" t="n">
        <v>65</v>
      </c>
      <c r="E121" s="2" t="s">
        <v>796</v>
      </c>
      <c r="F121" s="2" t="s">
        <v>489</v>
      </c>
      <c r="G121" s="4" t="str">
        <f aca="false">HYPERLINK("https://mncourtfraud.com/file/MCRO_27-CR-21-17008_Probation Violation Warrant_2024-01-04_20240430082732.pdf","MCRO_27-CR-21-17008_Probation Violation Warrant_2024-01-04_20240430082732.pdf")</f>
        <v>MCRO_27-CR-21-17008_Probation Violation Warrant_2024-01-04_20240430082732.pdf</v>
      </c>
      <c r="H121" s="2" t="s">
        <v>775</v>
      </c>
      <c r="I121" s="6" t="s">
        <v>803</v>
      </c>
      <c r="J121" s="2" t="s">
        <v>804</v>
      </c>
      <c r="K121" s="2" t="s">
        <v>27</v>
      </c>
      <c r="L121" s="6" t="s">
        <v>805</v>
      </c>
      <c r="M121" s="2" t="s">
        <v>806</v>
      </c>
      <c r="N121" s="2" t="s">
        <v>30</v>
      </c>
      <c r="O121" s="6" t="s">
        <v>807</v>
      </c>
      <c r="P121" s="2" t="s">
        <v>808</v>
      </c>
    </row>
    <row r="122" customFormat="false" ht="18.7" hidden="false" customHeight="true" outlineLevel="0" collapsed="false">
      <c r="A122" s="1" t="n">
        <v>121</v>
      </c>
      <c r="B122" s="4" t="str">
        <f aca="false">HYPERLINK("https://mncourtfraud.com/file/27-CR-19-25578.pdf","27-CR-19-25578")</f>
        <v>27-CR-19-25578</v>
      </c>
      <c r="C122" s="5" t="n">
        <v>45106</v>
      </c>
      <c r="D122" s="1" t="n">
        <v>67</v>
      </c>
      <c r="E122" s="2" t="s">
        <v>809</v>
      </c>
      <c r="F122" s="2" t="s">
        <v>176</v>
      </c>
      <c r="G122" s="4" t="str">
        <f aca="false">HYPERLINK("https://mncourtfraud.com/file/MCRO_27-CR-19-25578_Order for Dismissal_2023-06-29_20240430092254.pdf","MCRO_27-CR-19-25578_Order for Dismissal_2023-06-29_20240430092254.pdf")</f>
        <v>MCRO_27-CR-19-25578_Order for Dismissal_2023-06-29_20240430092254.pdf</v>
      </c>
      <c r="H122" s="2" t="s">
        <v>282</v>
      </c>
      <c r="I122" s="6" t="s">
        <v>810</v>
      </c>
      <c r="J122" s="2" t="s">
        <v>811</v>
      </c>
      <c r="K122" s="2" t="s">
        <v>27</v>
      </c>
      <c r="L122" s="6" t="s">
        <v>812</v>
      </c>
      <c r="M122" s="2" t="s">
        <v>813</v>
      </c>
      <c r="N122" s="2" t="s">
        <v>30</v>
      </c>
      <c r="O122" s="6" t="s">
        <v>814</v>
      </c>
      <c r="P122" s="2" t="s">
        <v>815</v>
      </c>
    </row>
    <row r="123" customFormat="false" ht="18.7" hidden="false" customHeight="true" outlineLevel="0" collapsed="false">
      <c r="A123" s="1" t="n">
        <v>122</v>
      </c>
      <c r="B123" s="4" t="str">
        <f aca="false">HYPERLINK("https://mncourtfraud.com/file/27-CR-23-21403.pdf","27-CR-23-21403")</f>
        <v>27-CR-23-21403</v>
      </c>
      <c r="C123" s="5" t="n">
        <v>45408</v>
      </c>
      <c r="D123" s="1" t="n">
        <v>68</v>
      </c>
      <c r="E123" s="2" t="s">
        <v>816</v>
      </c>
      <c r="F123" s="2" t="s">
        <v>817</v>
      </c>
      <c r="G123" s="4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H123" s="2" t="s">
        <v>282</v>
      </c>
      <c r="I123" s="6" t="s">
        <v>818</v>
      </c>
      <c r="J123" s="2" t="s">
        <v>819</v>
      </c>
      <c r="K123" s="2" t="s">
        <v>27</v>
      </c>
      <c r="L123" s="6" t="s">
        <v>820</v>
      </c>
      <c r="M123" s="2" t="s">
        <v>821</v>
      </c>
      <c r="N123" s="2" t="s">
        <v>30</v>
      </c>
      <c r="O123" s="6" t="s">
        <v>822</v>
      </c>
      <c r="P123" s="2" t="s">
        <v>823</v>
      </c>
    </row>
    <row r="124" customFormat="false" ht="18.7" hidden="false" customHeight="true" outlineLevel="0" collapsed="false">
      <c r="A124" s="1" t="n">
        <v>123</v>
      </c>
      <c r="B124" s="4" t="str">
        <f aca="false">HYPERLINK("https://mncourtfraud.com/file/27-CR-20-26577.pdf","27-CR-20-26577")</f>
        <v>27-CR-20-26577</v>
      </c>
      <c r="C124" s="5" t="n">
        <v>45310</v>
      </c>
      <c r="D124" s="1" t="n">
        <v>70</v>
      </c>
      <c r="E124" s="2" t="s">
        <v>824</v>
      </c>
      <c r="F124" s="2" t="s">
        <v>355</v>
      </c>
      <c r="G124" s="4" t="str">
        <f aca="false">HYPERLINK("https://mncourtfraud.com/file/MCRO_27-CR-20-26577_Amended Order_2024-01-19_20240430090556.pdf","MCRO_27-CR-20-26577_Amended Order_2024-01-19_20240430090556.pdf")</f>
        <v>MCRO_27-CR-20-26577_Amended Order_2024-01-19_20240430090556.pdf</v>
      </c>
      <c r="H124" s="2" t="s">
        <v>667</v>
      </c>
      <c r="I124" s="6" t="s">
        <v>825</v>
      </c>
      <c r="J124" s="2" t="s">
        <v>826</v>
      </c>
      <c r="K124" s="2" t="s">
        <v>132</v>
      </c>
      <c r="L124" s="6" t="s">
        <v>827</v>
      </c>
      <c r="M124" s="2" t="s">
        <v>828</v>
      </c>
      <c r="N124" s="2" t="s">
        <v>27</v>
      </c>
      <c r="O124" s="6" t="s">
        <v>829</v>
      </c>
      <c r="P124" s="2" t="s">
        <v>830</v>
      </c>
      <c r="Q124" s="2" t="s">
        <v>30</v>
      </c>
      <c r="R124" s="6" t="s">
        <v>831</v>
      </c>
      <c r="S124" s="2" t="s">
        <v>832</v>
      </c>
    </row>
    <row r="125" customFormat="false" ht="18.7" hidden="false" customHeight="true" outlineLevel="0" collapsed="false">
      <c r="A125" s="1" t="n">
        <v>124</v>
      </c>
      <c r="B125" s="4" t="str">
        <f aca="false">HYPERLINK("https://mncourtfraud.com/file/27-CR-20-26577.pdf","27-CR-20-26577")</f>
        <v>27-CR-20-26577</v>
      </c>
      <c r="C125" s="5" t="n">
        <v>45301</v>
      </c>
      <c r="D125" s="1" t="n">
        <v>70</v>
      </c>
      <c r="E125" s="2" t="s">
        <v>824</v>
      </c>
      <c r="F125" s="2" t="s">
        <v>355</v>
      </c>
      <c r="G125" s="4" t="str">
        <f aca="false">HYPERLINK("https://mncourtfraud.com/file/MCRO_27-CR-20-26577_Amended Order_2024-01-10_20240430090600.pdf","MCRO_27-CR-20-26577_Amended Order_2024-01-10_20240430090600.pdf")</f>
        <v>MCRO_27-CR-20-26577_Amended Order_2024-01-10_20240430090600.pdf</v>
      </c>
      <c r="H125" s="2" t="s">
        <v>282</v>
      </c>
      <c r="I125" s="6" t="s">
        <v>833</v>
      </c>
      <c r="J125" s="2" t="s">
        <v>834</v>
      </c>
      <c r="K125" s="2" t="s">
        <v>27</v>
      </c>
      <c r="L125" s="6" t="s">
        <v>835</v>
      </c>
      <c r="M125" s="2" t="s">
        <v>836</v>
      </c>
      <c r="N125" s="2" t="s">
        <v>30</v>
      </c>
      <c r="O125" s="6" t="s">
        <v>837</v>
      </c>
      <c r="P125" s="2" t="s">
        <v>838</v>
      </c>
    </row>
    <row r="126" customFormat="false" ht="18.7" hidden="false" customHeight="true" outlineLevel="0" collapsed="false">
      <c r="A126" s="1" t="n">
        <v>125</v>
      </c>
      <c r="B126" s="4" t="str">
        <f aca="false">HYPERLINK("https://mncourtfraud.com/file/27-CR-20-26577.pdf","27-CR-20-26577")</f>
        <v>27-CR-20-26577</v>
      </c>
      <c r="C126" s="5" t="n">
        <v>45303</v>
      </c>
      <c r="D126" s="1" t="n">
        <v>70</v>
      </c>
      <c r="E126" s="2" t="s">
        <v>824</v>
      </c>
      <c r="F126" s="2" t="s">
        <v>355</v>
      </c>
      <c r="G126" s="4" t="str">
        <f aca="false">HYPERLINK("https://mncourtfraud.com/file/MCRO_27-CR-20-26577_Amended Order_2024-01-12_20240430090558.pdf","MCRO_27-CR-20-26577_Amended Order_2024-01-12_20240430090558.pdf")</f>
        <v>MCRO_27-CR-20-26577_Amended Order_2024-01-12_20240430090558.pdf</v>
      </c>
      <c r="H126" s="2" t="s">
        <v>282</v>
      </c>
      <c r="I126" s="6" t="s">
        <v>839</v>
      </c>
      <c r="J126" s="2" t="s">
        <v>840</v>
      </c>
      <c r="K126" s="2" t="s">
        <v>27</v>
      </c>
      <c r="L126" s="6" t="s">
        <v>841</v>
      </c>
      <c r="M126" s="2" t="s">
        <v>842</v>
      </c>
      <c r="N126" s="2" t="s">
        <v>30</v>
      </c>
      <c r="O126" s="6" t="s">
        <v>843</v>
      </c>
      <c r="P126" s="2" t="s">
        <v>844</v>
      </c>
    </row>
    <row r="127" customFormat="false" ht="18.7" hidden="false" customHeight="true" outlineLevel="0" collapsed="false">
      <c r="A127" s="1" t="n">
        <v>126</v>
      </c>
      <c r="B127" s="4" t="str">
        <f aca="false">HYPERLINK("https://mncourtfraud.com/file/27-CR-20-26577.pdf","27-CR-20-26577")</f>
        <v>27-CR-20-26577</v>
      </c>
      <c r="C127" s="5" t="n">
        <v>44946</v>
      </c>
      <c r="D127" s="1" t="n">
        <v>70</v>
      </c>
      <c r="E127" s="2" t="s">
        <v>824</v>
      </c>
      <c r="F127" s="2" t="s">
        <v>275</v>
      </c>
      <c r="G127" s="4" t="str">
        <f aca="false">HYPERLINK("https://mncourtfraud.com/file/MCRO_27-CR-20-26577_Correspondence_2023-01-20_20240430090609.pdf","MCRO_27-CR-20-26577_Correspondence_2023-01-20_20240430090609.pdf")</f>
        <v>MCRO_27-CR-20-26577_Correspondence_2023-01-20_20240430090609.pdf</v>
      </c>
      <c r="H127" s="2" t="s">
        <v>132</v>
      </c>
      <c r="I127" s="6" t="s">
        <v>845</v>
      </c>
      <c r="J127" s="2" t="s">
        <v>846</v>
      </c>
      <c r="K127" s="2" t="s">
        <v>27</v>
      </c>
      <c r="L127" s="6" t="s">
        <v>847</v>
      </c>
      <c r="M127" s="2" t="s">
        <v>848</v>
      </c>
      <c r="N127" s="2" t="s">
        <v>30</v>
      </c>
      <c r="O127" s="6" t="s">
        <v>849</v>
      </c>
      <c r="P127" s="2" t="s">
        <v>850</v>
      </c>
    </row>
    <row r="128" customFormat="false" ht="18.7" hidden="false" customHeight="true" outlineLevel="0" collapsed="false">
      <c r="A128" s="1" t="n">
        <v>127</v>
      </c>
      <c r="B128" s="4" t="str">
        <f aca="false">HYPERLINK("https://mncourtfraud.com/file/27-CR-20-26577.pdf","27-CR-20-26577")</f>
        <v>27-CR-20-26577</v>
      </c>
      <c r="C128" s="5" t="n">
        <v>44372</v>
      </c>
      <c r="D128" s="1" t="n">
        <v>70</v>
      </c>
      <c r="E128" s="2" t="s">
        <v>824</v>
      </c>
      <c r="F128" s="2" t="s">
        <v>200</v>
      </c>
      <c r="G128" s="4" t="str">
        <f aca="false">HYPERLINK("https://mncourtfraud.com/file/MCRO_27-CR-20-26577_Order Denying Motion_2021-06-25_20240430090627.pdf","MCRO_27-CR-20-26577_Order Denying Motion_2021-06-25_20240430090627.pdf")</f>
        <v>MCRO_27-CR-20-26577_Order Denying Motion_2021-06-25_20240430090627.pdf</v>
      </c>
      <c r="H128" s="2" t="s">
        <v>445</v>
      </c>
      <c r="I128" s="6" t="s">
        <v>851</v>
      </c>
      <c r="J128" s="2" t="s">
        <v>852</v>
      </c>
      <c r="K128" s="2" t="s">
        <v>27</v>
      </c>
      <c r="L128" s="6" t="s">
        <v>853</v>
      </c>
      <c r="M128" s="2" t="s">
        <v>854</v>
      </c>
      <c r="N128" s="2" t="s">
        <v>30</v>
      </c>
      <c r="O128" s="6" t="s">
        <v>855</v>
      </c>
      <c r="P128" s="2" t="s">
        <v>856</v>
      </c>
    </row>
    <row r="129" customFormat="false" ht="18.7" hidden="false" customHeight="true" outlineLevel="0" collapsed="false">
      <c r="A129" s="1" t="n">
        <v>128</v>
      </c>
      <c r="B129" s="4" t="str">
        <f aca="false">HYPERLINK("https://mncourtfraud.com/file/27-CR-23-21653.pdf","27-CR-23-21653")</f>
        <v>27-CR-23-21653</v>
      </c>
      <c r="C129" s="5" t="n">
        <v>45335</v>
      </c>
      <c r="D129" s="1" t="n">
        <v>72</v>
      </c>
      <c r="E129" s="2" t="s">
        <v>857</v>
      </c>
      <c r="F129" s="2" t="s">
        <v>355</v>
      </c>
      <c r="G129" s="4" t="str">
        <f aca="false">HYPERLINK("https://mncourtfraud.com/file/MCRO_27-CR-23-21653_Amended Order_2024-02-13_20240430075009.pdf","MCRO_27-CR-23-21653_Amended Order_2024-02-13_20240430075009.pdf")</f>
        <v>MCRO_27-CR-23-21653_Amended Order_2024-02-13_20240430075009.pdf</v>
      </c>
      <c r="H129" s="2" t="s">
        <v>667</v>
      </c>
      <c r="I129" s="6" t="s">
        <v>858</v>
      </c>
      <c r="J129" s="2" t="s">
        <v>859</v>
      </c>
      <c r="K129" s="2" t="s">
        <v>132</v>
      </c>
      <c r="L129" s="6" t="s">
        <v>860</v>
      </c>
      <c r="M129" s="2" t="s">
        <v>861</v>
      </c>
      <c r="N129" s="2" t="s">
        <v>27</v>
      </c>
      <c r="O129" s="6" t="s">
        <v>862</v>
      </c>
      <c r="P129" s="2" t="s">
        <v>863</v>
      </c>
      <c r="Q129" s="2" t="s">
        <v>30</v>
      </c>
      <c r="R129" s="6" t="s">
        <v>864</v>
      </c>
      <c r="S129" s="2" t="s">
        <v>865</v>
      </c>
    </row>
    <row r="130" customFormat="false" ht="18.7" hidden="false" customHeight="true" outlineLevel="0" collapsed="false">
      <c r="A130" s="1" t="n">
        <v>129</v>
      </c>
      <c r="B130" s="4" t="str">
        <f aca="false">HYPERLINK("https://mncourtfraud.com/file/27-CR-21-8412.pdf","27-CR-21-8412")</f>
        <v>27-CR-21-8412</v>
      </c>
      <c r="C130" s="5" t="n">
        <v>45027</v>
      </c>
      <c r="D130" s="1" t="n">
        <v>74</v>
      </c>
      <c r="E130" s="2" t="s">
        <v>866</v>
      </c>
      <c r="F130" s="2" t="s">
        <v>131</v>
      </c>
      <c r="G130" s="4" t="str">
        <f aca="false">HYPERLINK("https://mncourtfraud.com/file/MCRO_27-CR-21-8412_Order to Transport_2023-04-11_20240430081743.pdf","MCRO_27-CR-21-8412_Order to Transport_2023-04-11_20240430081743.pdf")</f>
        <v>MCRO_27-CR-21-8412_Order to Transport_2023-04-11_20240430081743.pdf</v>
      </c>
      <c r="H130" s="2" t="s">
        <v>132</v>
      </c>
      <c r="I130" s="6" t="s">
        <v>867</v>
      </c>
      <c r="J130" s="2" t="s">
        <v>868</v>
      </c>
      <c r="K130" s="2" t="s">
        <v>27</v>
      </c>
      <c r="L130" s="6" t="s">
        <v>869</v>
      </c>
      <c r="M130" s="2" t="s">
        <v>870</v>
      </c>
      <c r="N130" s="2" t="s">
        <v>30</v>
      </c>
      <c r="O130" s="6" t="s">
        <v>871</v>
      </c>
      <c r="P130" s="2" t="s">
        <v>872</v>
      </c>
    </row>
    <row r="131" customFormat="false" ht="18.7" hidden="false" customHeight="true" outlineLevel="0" collapsed="false">
      <c r="A131" s="1" t="n">
        <v>130</v>
      </c>
      <c r="B131" s="4" t="str">
        <f aca="false">HYPERLINK("https://mncourtfraud.com/file/27-CR-21-6710.pdf","27-CR-21-6710")</f>
        <v>27-CR-21-6710</v>
      </c>
      <c r="C131" s="5" t="n">
        <v>44671</v>
      </c>
      <c r="D131" s="1" t="n">
        <v>75</v>
      </c>
      <c r="E131" s="2" t="s">
        <v>873</v>
      </c>
      <c r="F131" s="2" t="s">
        <v>380</v>
      </c>
      <c r="G131" s="4" t="str">
        <f aca="false">HYPERLINK("https://mncourtfraud.com/file/MCRO_27-CR-21-6710_Order for Conditional Release_2022-04-20_20240430080407.pdf","MCRO_27-CR-21-6710_Order for Conditional Release_2022-04-20_20240430080407.pdf")</f>
        <v>MCRO_27-CR-21-6710_Order for Conditional Release_2022-04-20_20240430080407.pdf</v>
      </c>
      <c r="H131" s="2" t="s">
        <v>98</v>
      </c>
      <c r="I131" s="6" t="s">
        <v>874</v>
      </c>
      <c r="J131" s="2" t="s">
        <v>875</v>
      </c>
      <c r="K131" s="2" t="s">
        <v>27</v>
      </c>
      <c r="L131" s="6" t="s">
        <v>876</v>
      </c>
      <c r="M131" s="2" t="s">
        <v>877</v>
      </c>
      <c r="N131" s="2" t="s">
        <v>30</v>
      </c>
      <c r="O131" s="6" t="s">
        <v>878</v>
      </c>
      <c r="P131" s="2" t="s">
        <v>879</v>
      </c>
    </row>
    <row r="132" customFormat="false" ht="18.7" hidden="false" customHeight="true" outlineLevel="0" collapsed="false">
      <c r="C132" s="5"/>
      <c r="I132" s="6"/>
      <c r="L132" s="6"/>
      <c r="O132" s="6"/>
    </row>
    <row r="133" customFormat="false" ht="18.7" hidden="false" customHeight="true" outlineLevel="0" collapsed="false">
      <c r="C133" s="5"/>
      <c r="I133" s="6"/>
      <c r="L133" s="6"/>
      <c r="O133" s="6"/>
    </row>
    <row r="134" customFormat="false" ht="18.7" hidden="false" customHeight="true" outlineLevel="0" collapsed="false">
      <c r="C134" s="5"/>
      <c r="I134" s="6"/>
      <c r="L134" s="6"/>
      <c r="O134" s="6"/>
    </row>
    <row r="135" customFormat="false" ht="18.7" hidden="false" customHeight="true" outlineLevel="0" collapsed="false">
      <c r="C135" s="5"/>
      <c r="I135" s="6"/>
      <c r="L135" s="6"/>
      <c r="O135" s="6"/>
    </row>
    <row r="136" customFormat="false" ht="18.7" hidden="false" customHeight="true" outlineLevel="0" collapsed="false">
      <c r="C136" s="5"/>
      <c r="I136" s="6"/>
      <c r="L136" s="6"/>
      <c r="O136" s="6"/>
    </row>
    <row r="137" customFormat="false" ht="18.7" hidden="false" customHeight="true" outlineLevel="0" collapsed="false">
      <c r="C137" s="5"/>
      <c r="I137" s="6"/>
      <c r="L137" s="6"/>
      <c r="O137" s="6"/>
    </row>
    <row r="138" customFormat="false" ht="18.7" hidden="false" customHeight="true" outlineLevel="0" collapsed="false">
      <c r="C138" s="5"/>
      <c r="I138" s="6"/>
      <c r="L138" s="6"/>
      <c r="O138" s="6"/>
    </row>
    <row r="139" customFormat="false" ht="18.7" hidden="false" customHeight="true" outlineLevel="0" collapsed="false">
      <c r="C139" s="5"/>
      <c r="I139" s="6"/>
      <c r="L139" s="6"/>
      <c r="O139" s="6"/>
    </row>
    <row r="140" customFormat="false" ht="18.7" hidden="false" customHeight="true" outlineLevel="0" collapsed="false">
      <c r="C140" s="5"/>
      <c r="I140" s="6"/>
      <c r="L140" s="6"/>
      <c r="O140" s="6"/>
    </row>
    <row r="141" customFormat="false" ht="18.7" hidden="false" customHeight="true" outlineLevel="0" collapsed="false">
      <c r="C141" s="5"/>
      <c r="I141" s="6"/>
      <c r="L141" s="6"/>
      <c r="O141" s="6"/>
    </row>
    <row r="142" customFormat="false" ht="18.7" hidden="false" customHeight="true" outlineLevel="0" collapsed="false">
      <c r="C142" s="5"/>
      <c r="I142" s="6"/>
      <c r="L142" s="6"/>
      <c r="O142" s="6"/>
    </row>
    <row r="143" customFormat="false" ht="18.7" hidden="false" customHeight="true" outlineLevel="0" collapsed="false">
      <c r="C143" s="5"/>
      <c r="I143" s="6"/>
      <c r="L143" s="6"/>
      <c r="O143" s="6"/>
    </row>
    <row r="144" customFormat="false" ht="18.7" hidden="false" customHeight="true" outlineLevel="0" collapsed="false">
      <c r="C144" s="5"/>
      <c r="I144" s="6"/>
      <c r="L144" s="6"/>
      <c r="O144" s="6"/>
    </row>
    <row r="145" customFormat="false" ht="18.7" hidden="false" customHeight="true" outlineLevel="0" collapsed="false">
      <c r="C145" s="5"/>
      <c r="I145" s="6"/>
      <c r="L145" s="6"/>
      <c r="O145" s="6"/>
    </row>
    <row r="146" customFormat="false" ht="18.7" hidden="false" customHeight="true" outlineLevel="0" collapsed="false">
      <c r="C146" s="5"/>
      <c r="I146" s="6"/>
      <c r="L146" s="6"/>
      <c r="O146" s="6"/>
    </row>
    <row r="147" customFormat="false" ht="18.7" hidden="false" customHeight="true" outlineLevel="0" collapsed="false">
      <c r="C147" s="5"/>
      <c r="I147" s="6"/>
      <c r="L147" s="6"/>
      <c r="O147" s="6"/>
    </row>
    <row r="148" customFormat="false" ht="18.7" hidden="false" customHeight="true" outlineLevel="0" collapsed="false">
      <c r="C148" s="5"/>
      <c r="I148" s="6"/>
      <c r="L148" s="6"/>
      <c r="O148" s="6"/>
    </row>
    <row r="149" customFormat="false" ht="18.7" hidden="false" customHeight="true" outlineLevel="0" collapsed="false">
      <c r="C149" s="5"/>
      <c r="I149" s="6"/>
      <c r="L149" s="6"/>
      <c r="O149" s="6"/>
    </row>
    <row r="150" customFormat="false" ht="18.7" hidden="false" customHeight="true" outlineLevel="0" collapsed="false">
      <c r="C150" s="5"/>
      <c r="I150" s="6"/>
      <c r="L150" s="6"/>
      <c r="O150" s="6"/>
    </row>
    <row r="151" customFormat="false" ht="18.7" hidden="false" customHeight="true" outlineLevel="0" collapsed="false">
      <c r="C151" s="5"/>
      <c r="I151" s="6"/>
      <c r="L151" s="6"/>
      <c r="O151" s="6"/>
    </row>
    <row r="152" customFormat="false" ht="18.7" hidden="false" customHeight="true" outlineLevel="0" collapsed="false">
      <c r="C152" s="5"/>
      <c r="I152" s="6"/>
      <c r="L152" s="6"/>
      <c r="O152" s="6"/>
    </row>
    <row r="153" customFormat="false" ht="18.7" hidden="false" customHeight="true" outlineLevel="0" collapsed="false">
      <c r="C153" s="5"/>
      <c r="I153" s="6"/>
      <c r="L153" s="6"/>
      <c r="O153" s="6"/>
    </row>
    <row r="154" customFormat="false" ht="18.7" hidden="false" customHeight="true" outlineLevel="0" collapsed="false">
      <c r="C154" s="5"/>
      <c r="I154" s="6"/>
      <c r="L154" s="6"/>
      <c r="O154" s="6"/>
    </row>
    <row r="155" customFormat="false" ht="18.7" hidden="false" customHeight="true" outlineLevel="0" collapsed="false">
      <c r="C155" s="5"/>
      <c r="I155" s="6"/>
      <c r="L155" s="6"/>
      <c r="O155" s="6"/>
    </row>
    <row r="156" customFormat="false" ht="18.7" hidden="false" customHeight="true" outlineLevel="0" collapsed="false">
      <c r="C156" s="5"/>
      <c r="I156" s="6"/>
      <c r="L156" s="6"/>
      <c r="O156" s="6"/>
    </row>
    <row r="157" customFormat="false" ht="18.7" hidden="false" customHeight="true" outlineLevel="0" collapsed="false">
      <c r="C157" s="5"/>
      <c r="I157" s="6"/>
      <c r="L157" s="6"/>
      <c r="O157" s="6"/>
    </row>
    <row r="158" customFormat="false" ht="18.7" hidden="false" customHeight="true" outlineLevel="0" collapsed="false">
      <c r="C158" s="5"/>
      <c r="I158" s="6"/>
      <c r="L158" s="6"/>
      <c r="O158" s="6"/>
    </row>
    <row r="159" customFormat="false" ht="18.7" hidden="false" customHeight="true" outlineLevel="0" collapsed="false">
      <c r="C159" s="5"/>
      <c r="I159" s="6"/>
      <c r="L159" s="6"/>
      <c r="O159" s="6"/>
    </row>
    <row r="160" customFormat="false" ht="18.7" hidden="false" customHeight="true" outlineLevel="0" collapsed="false">
      <c r="C160" s="5"/>
      <c r="I160" s="6"/>
      <c r="L160" s="6"/>
      <c r="O160" s="6"/>
    </row>
    <row r="161" customFormat="false" ht="18.7" hidden="false" customHeight="true" outlineLevel="0" collapsed="false">
      <c r="C161" s="5"/>
      <c r="I161" s="6"/>
      <c r="L161" s="6"/>
      <c r="O161" s="6"/>
    </row>
    <row r="162" customFormat="false" ht="18.7" hidden="false" customHeight="true" outlineLevel="0" collapsed="false">
      <c r="C162" s="5"/>
      <c r="I162" s="6"/>
      <c r="L162" s="6"/>
      <c r="O162" s="6"/>
    </row>
    <row r="163" customFormat="false" ht="18.7" hidden="false" customHeight="true" outlineLevel="0" collapsed="false">
      <c r="C163" s="5"/>
      <c r="I163" s="6"/>
      <c r="L163" s="6"/>
      <c r="O163" s="6"/>
    </row>
    <row r="164" customFormat="false" ht="18.7" hidden="false" customHeight="true" outlineLevel="0" collapsed="false">
      <c r="C164" s="5"/>
      <c r="I164" s="6"/>
      <c r="L164" s="6"/>
      <c r="O164" s="6"/>
    </row>
    <row r="165" customFormat="false" ht="18.7" hidden="false" customHeight="true" outlineLevel="0" collapsed="false">
      <c r="C165" s="5"/>
      <c r="I165" s="6"/>
      <c r="L165" s="6"/>
      <c r="O165" s="6"/>
    </row>
    <row r="166" customFormat="false" ht="18.7" hidden="false" customHeight="true" outlineLevel="0" collapsed="false">
      <c r="C166" s="5"/>
      <c r="I166" s="6"/>
      <c r="L166" s="6"/>
      <c r="O166" s="6"/>
    </row>
    <row r="167" customFormat="false" ht="18.7" hidden="false" customHeight="true" outlineLevel="0" collapsed="false">
      <c r="C167" s="5"/>
      <c r="I167" s="6"/>
      <c r="L167" s="6"/>
      <c r="O167" s="6"/>
    </row>
    <row r="168" customFormat="false" ht="18.7" hidden="false" customHeight="true" outlineLevel="0" collapsed="false">
      <c r="C168" s="5"/>
      <c r="I168" s="6"/>
      <c r="L168" s="6"/>
      <c r="O168" s="6"/>
    </row>
    <row r="169" customFormat="false" ht="18.7" hidden="false" customHeight="true" outlineLevel="0" collapsed="false">
      <c r="C169" s="5"/>
      <c r="I169" s="6"/>
      <c r="L169" s="6"/>
      <c r="O169" s="6"/>
    </row>
    <row r="170" customFormat="false" ht="18.7" hidden="false" customHeight="true" outlineLevel="0" collapsed="false">
      <c r="C170" s="5"/>
      <c r="I170" s="6"/>
      <c r="L170" s="6"/>
      <c r="O170" s="6"/>
    </row>
    <row r="171" customFormat="false" ht="18.7" hidden="false" customHeight="true" outlineLevel="0" collapsed="false">
      <c r="C171" s="5"/>
      <c r="I171" s="6"/>
      <c r="L171" s="6"/>
      <c r="O171" s="6"/>
    </row>
    <row r="172" customFormat="false" ht="18.7" hidden="false" customHeight="true" outlineLevel="0" collapsed="false">
      <c r="C172" s="5"/>
      <c r="I172" s="6"/>
      <c r="L172" s="6"/>
      <c r="O172" s="6"/>
    </row>
    <row r="173" customFormat="false" ht="18.7" hidden="false" customHeight="true" outlineLevel="0" collapsed="false">
      <c r="C173" s="5"/>
      <c r="I173" s="6"/>
      <c r="L173" s="6"/>
      <c r="O173" s="6"/>
    </row>
    <row r="174" customFormat="false" ht="18.7" hidden="false" customHeight="true" outlineLevel="0" collapsed="false">
      <c r="C174" s="5"/>
      <c r="I174" s="6"/>
      <c r="L174" s="6"/>
      <c r="O174" s="6"/>
    </row>
    <row r="175" customFormat="false" ht="18.7" hidden="false" customHeight="true" outlineLevel="0" collapsed="false">
      <c r="C175" s="5"/>
      <c r="I175" s="6"/>
      <c r="L175" s="6"/>
      <c r="O175" s="6"/>
    </row>
    <row r="176" customFormat="false" ht="18.7" hidden="false" customHeight="true" outlineLevel="0" collapsed="false">
      <c r="C176" s="5"/>
      <c r="I176" s="6"/>
      <c r="L176" s="6"/>
      <c r="O176" s="6"/>
    </row>
    <row r="177" customFormat="false" ht="18.7" hidden="false" customHeight="true" outlineLevel="0" collapsed="false">
      <c r="C177" s="5"/>
      <c r="I177" s="6"/>
      <c r="L177" s="6"/>
      <c r="O177" s="6"/>
    </row>
    <row r="178" customFormat="false" ht="18.7" hidden="false" customHeight="true" outlineLevel="0" collapsed="false">
      <c r="C178" s="5"/>
      <c r="I178" s="6"/>
      <c r="L178" s="6"/>
      <c r="O178" s="6"/>
    </row>
    <row r="179" customFormat="false" ht="18.7" hidden="false" customHeight="true" outlineLevel="0" collapsed="false">
      <c r="C179" s="5"/>
      <c r="I179" s="6"/>
      <c r="L179" s="6"/>
      <c r="O179" s="6"/>
    </row>
    <row r="180" customFormat="false" ht="18.7" hidden="false" customHeight="true" outlineLevel="0" collapsed="false">
      <c r="C180" s="5"/>
      <c r="I180" s="6"/>
      <c r="L180" s="6"/>
      <c r="O180" s="6"/>
    </row>
    <row r="181" customFormat="false" ht="18.7" hidden="false" customHeight="true" outlineLevel="0" collapsed="false">
      <c r="C181" s="5"/>
      <c r="I181" s="6"/>
      <c r="L181" s="6"/>
      <c r="O181" s="6"/>
    </row>
    <row r="182" customFormat="false" ht="18.7" hidden="false" customHeight="true" outlineLevel="0" collapsed="false">
      <c r="C182" s="5"/>
      <c r="I182" s="6"/>
      <c r="L182" s="6"/>
      <c r="O182" s="6"/>
    </row>
    <row r="183" customFormat="false" ht="18.7" hidden="false" customHeight="true" outlineLevel="0" collapsed="false">
      <c r="C183" s="5"/>
      <c r="I183" s="6"/>
      <c r="L183" s="6"/>
      <c r="O183" s="6"/>
    </row>
    <row r="184" customFormat="false" ht="18.7" hidden="false" customHeight="true" outlineLevel="0" collapsed="false">
      <c r="C184" s="5"/>
      <c r="I184" s="6"/>
      <c r="L184" s="6"/>
      <c r="O184" s="6"/>
    </row>
    <row r="185" customFormat="false" ht="18.7" hidden="false" customHeight="true" outlineLevel="0" collapsed="false">
      <c r="C185" s="5"/>
      <c r="I185" s="6"/>
      <c r="L185" s="6"/>
      <c r="O185" s="6"/>
    </row>
    <row r="186" customFormat="false" ht="18.7" hidden="false" customHeight="true" outlineLevel="0" collapsed="false">
      <c r="C186" s="5"/>
      <c r="I186" s="6"/>
      <c r="L186" s="6"/>
      <c r="O186" s="6"/>
    </row>
    <row r="187" customFormat="false" ht="18.7" hidden="false" customHeight="true" outlineLevel="0" collapsed="false">
      <c r="C187" s="5"/>
      <c r="I187" s="6"/>
      <c r="L187" s="6"/>
      <c r="O187" s="6"/>
    </row>
    <row r="188" customFormat="false" ht="18.7" hidden="false" customHeight="true" outlineLevel="0" collapsed="false">
      <c r="C188" s="5"/>
      <c r="I188" s="6"/>
      <c r="L188" s="6"/>
      <c r="O188" s="6"/>
    </row>
    <row r="189" customFormat="false" ht="18.7" hidden="false" customHeight="true" outlineLevel="0" collapsed="false">
      <c r="C189" s="5"/>
      <c r="I189" s="6"/>
      <c r="L189" s="6"/>
      <c r="O189" s="6"/>
    </row>
    <row r="190" customFormat="false" ht="18.7" hidden="false" customHeight="true" outlineLevel="0" collapsed="false">
      <c r="C190" s="5"/>
      <c r="I190" s="6"/>
      <c r="L190" s="6"/>
      <c r="O190" s="6"/>
    </row>
    <row r="191" customFormat="false" ht="18.7" hidden="false" customHeight="true" outlineLevel="0" collapsed="false">
      <c r="C191" s="5"/>
      <c r="I191" s="6"/>
      <c r="L191" s="6"/>
      <c r="O191" s="6"/>
    </row>
    <row r="192" customFormat="false" ht="18.7" hidden="false" customHeight="true" outlineLevel="0" collapsed="false">
      <c r="C192" s="5"/>
      <c r="I192" s="6"/>
      <c r="L192" s="6"/>
      <c r="O192" s="6"/>
    </row>
    <row r="193" customFormat="false" ht="18.7" hidden="false" customHeight="true" outlineLevel="0" collapsed="false">
      <c r="C193" s="5"/>
      <c r="I193" s="6"/>
      <c r="L193" s="6"/>
      <c r="O193" s="6"/>
    </row>
    <row r="194" customFormat="false" ht="18.7" hidden="false" customHeight="true" outlineLevel="0" collapsed="false">
      <c r="C194" s="5"/>
      <c r="I194" s="6"/>
      <c r="L194" s="6"/>
      <c r="O194" s="6"/>
    </row>
    <row r="195" customFormat="false" ht="18.7" hidden="false" customHeight="true" outlineLevel="0" collapsed="false">
      <c r="C195" s="5"/>
      <c r="I195" s="6"/>
      <c r="L195" s="6"/>
      <c r="O195" s="6"/>
    </row>
    <row r="196" customFormat="false" ht="18.7" hidden="false" customHeight="true" outlineLevel="0" collapsed="false">
      <c r="C196" s="5"/>
      <c r="I196" s="6"/>
      <c r="L196" s="6"/>
      <c r="O196" s="6"/>
    </row>
    <row r="197" customFormat="false" ht="18.7" hidden="false" customHeight="true" outlineLevel="0" collapsed="false">
      <c r="C197" s="5"/>
      <c r="I197" s="6"/>
      <c r="L197" s="6"/>
      <c r="O197" s="6"/>
    </row>
    <row r="198" customFormat="false" ht="18.7" hidden="false" customHeight="true" outlineLevel="0" collapsed="false">
      <c r="C198" s="5"/>
      <c r="I198" s="6"/>
      <c r="L198" s="6"/>
      <c r="O198" s="6"/>
    </row>
    <row r="199" customFormat="false" ht="18.7" hidden="false" customHeight="true" outlineLevel="0" collapsed="false">
      <c r="C199" s="5"/>
      <c r="I199" s="6"/>
      <c r="L199" s="6"/>
      <c r="O199" s="6"/>
    </row>
    <row r="200" customFormat="false" ht="18.7" hidden="false" customHeight="true" outlineLevel="0" collapsed="false">
      <c r="C200" s="5"/>
      <c r="I200" s="6"/>
      <c r="L200" s="6"/>
      <c r="O200" s="6"/>
    </row>
    <row r="201" customFormat="false" ht="18.7" hidden="false" customHeight="true" outlineLevel="0" collapsed="false">
      <c r="C201" s="5"/>
      <c r="I201" s="6"/>
      <c r="L201" s="6"/>
      <c r="O201" s="6"/>
    </row>
    <row r="202" customFormat="false" ht="18.7" hidden="false" customHeight="true" outlineLevel="0" collapsed="false">
      <c r="C202" s="5"/>
      <c r="I202" s="6"/>
      <c r="L202" s="6"/>
      <c r="O202" s="6"/>
    </row>
    <row r="203" customFormat="false" ht="18.7" hidden="false" customHeight="true" outlineLevel="0" collapsed="false">
      <c r="C203" s="5"/>
      <c r="I203" s="6"/>
      <c r="L203" s="6"/>
      <c r="O203" s="6"/>
    </row>
    <row r="204" customFormat="false" ht="18.7" hidden="false" customHeight="true" outlineLevel="0" collapsed="false">
      <c r="C204" s="5"/>
      <c r="I204" s="6"/>
      <c r="L204" s="6"/>
      <c r="O204" s="6"/>
    </row>
    <row r="205" customFormat="false" ht="18.7" hidden="false" customHeight="true" outlineLevel="0" collapsed="false">
      <c r="C205" s="5"/>
      <c r="I205" s="6"/>
      <c r="L205" s="6"/>
      <c r="O205" s="6"/>
    </row>
    <row r="206" customFormat="false" ht="18.7" hidden="false" customHeight="true" outlineLevel="0" collapsed="false">
      <c r="C206" s="5"/>
      <c r="I206" s="6"/>
      <c r="L206" s="6"/>
      <c r="O206" s="6"/>
    </row>
    <row r="207" customFormat="false" ht="18.7" hidden="false" customHeight="true" outlineLevel="0" collapsed="false">
      <c r="C207" s="5"/>
      <c r="I207" s="6"/>
      <c r="L207" s="6"/>
      <c r="O207" s="6"/>
    </row>
    <row r="208" customFormat="false" ht="18.7" hidden="false" customHeight="true" outlineLevel="0" collapsed="false">
      <c r="C208" s="5"/>
      <c r="I208" s="6"/>
      <c r="L208" s="6"/>
      <c r="O208" s="6"/>
    </row>
    <row r="209" customFormat="false" ht="18.7" hidden="false" customHeight="true" outlineLevel="0" collapsed="false">
      <c r="C209" s="5"/>
      <c r="I209" s="6"/>
      <c r="L209" s="6"/>
      <c r="O209" s="6"/>
    </row>
    <row r="210" customFormat="false" ht="18.7" hidden="false" customHeight="true" outlineLevel="0" collapsed="false">
      <c r="C210" s="5"/>
      <c r="I210" s="6"/>
      <c r="L210" s="6"/>
    </row>
    <row r="211" customFormat="false" ht="18.7" hidden="false" customHeight="true" outlineLevel="0" collapsed="false">
      <c r="C211" s="5"/>
      <c r="I211" s="6"/>
      <c r="L211" s="6"/>
    </row>
    <row r="212" customFormat="false" ht="18.7" hidden="false" customHeight="true" outlineLevel="0" collapsed="false">
      <c r="C212" s="5"/>
      <c r="I212" s="6"/>
      <c r="L212" s="6"/>
    </row>
    <row r="213" customFormat="false" ht="18.7" hidden="false" customHeight="true" outlineLevel="0" collapsed="false">
      <c r="C213" s="5"/>
      <c r="I213" s="6"/>
      <c r="L213" s="6"/>
    </row>
    <row r="214" customFormat="false" ht="18.7" hidden="false" customHeight="true" outlineLevel="0" collapsed="false">
      <c r="C214" s="5"/>
      <c r="I214" s="6"/>
      <c r="L214" s="6"/>
    </row>
    <row r="215" customFormat="false" ht="18.7" hidden="false" customHeight="true" outlineLevel="0" collapsed="false">
      <c r="C215" s="5"/>
      <c r="I215" s="6"/>
      <c r="L215" s="6"/>
    </row>
    <row r="216" customFormat="false" ht="18.7" hidden="false" customHeight="true" outlineLevel="0" collapsed="false">
      <c r="C216" s="5"/>
      <c r="I216" s="6"/>
      <c r="L216" s="6"/>
    </row>
    <row r="217" customFormat="false" ht="18.7" hidden="false" customHeight="true" outlineLevel="0" collapsed="false">
      <c r="C217" s="5"/>
      <c r="I217" s="6"/>
      <c r="L217" s="6"/>
    </row>
    <row r="218" customFormat="false" ht="18.7" hidden="false" customHeight="true" outlineLevel="0" collapsed="false">
      <c r="C218" s="5"/>
      <c r="I218" s="6"/>
      <c r="L218" s="6"/>
    </row>
    <row r="219" customFormat="false" ht="18.7" hidden="false" customHeight="true" outlineLevel="0" collapsed="false">
      <c r="C219" s="5"/>
      <c r="I219" s="6"/>
      <c r="L219" s="6"/>
    </row>
    <row r="220" customFormat="false" ht="18.7" hidden="false" customHeight="true" outlineLevel="0" collapsed="false">
      <c r="C220" s="5"/>
      <c r="I220" s="6"/>
      <c r="L220" s="6"/>
    </row>
    <row r="221" customFormat="false" ht="18.7" hidden="false" customHeight="true" outlineLevel="0" collapsed="false">
      <c r="C221" s="5"/>
      <c r="I221" s="6"/>
      <c r="L221" s="6"/>
    </row>
    <row r="222" customFormat="false" ht="18.7" hidden="false" customHeight="true" outlineLevel="0" collapsed="false">
      <c r="C222" s="5"/>
      <c r="I222" s="6"/>
      <c r="L222" s="6"/>
    </row>
    <row r="223" customFormat="false" ht="18.7" hidden="false" customHeight="true" outlineLevel="0" collapsed="false">
      <c r="C223" s="5"/>
      <c r="I223" s="6"/>
      <c r="L223" s="6"/>
    </row>
    <row r="224" customFormat="false" ht="18.7" hidden="false" customHeight="true" outlineLevel="0" collapsed="false">
      <c r="C224" s="5"/>
      <c r="I224" s="6"/>
      <c r="L224" s="6"/>
    </row>
    <row r="225" customFormat="false" ht="18.7" hidden="false" customHeight="true" outlineLevel="0" collapsed="false">
      <c r="C225" s="5"/>
      <c r="I225" s="6"/>
      <c r="L225" s="6"/>
    </row>
    <row r="226" customFormat="false" ht="18.7" hidden="false" customHeight="true" outlineLevel="0" collapsed="false">
      <c r="C226" s="5"/>
      <c r="I226" s="6"/>
      <c r="L226" s="6"/>
    </row>
    <row r="227" customFormat="false" ht="18.7" hidden="false" customHeight="true" outlineLevel="0" collapsed="false">
      <c r="C227" s="5"/>
      <c r="I227" s="6"/>
      <c r="L227" s="6"/>
    </row>
    <row r="228" customFormat="false" ht="18.7" hidden="false" customHeight="true" outlineLevel="0" collapsed="false">
      <c r="C228" s="5"/>
      <c r="I228" s="6"/>
      <c r="L228" s="6"/>
    </row>
    <row r="229" customFormat="false" ht="18.7" hidden="false" customHeight="true" outlineLevel="0" collapsed="false">
      <c r="C229" s="5"/>
      <c r="I229" s="6"/>
      <c r="L229" s="6"/>
    </row>
    <row r="230" customFormat="false" ht="18.7" hidden="false" customHeight="true" outlineLevel="0" collapsed="false">
      <c r="C230" s="5"/>
      <c r="I230" s="6"/>
      <c r="L230" s="6"/>
    </row>
    <row r="231" customFormat="false" ht="18.7" hidden="false" customHeight="true" outlineLevel="0" collapsed="false">
      <c r="C231" s="5"/>
      <c r="I231" s="6"/>
      <c r="L231" s="6"/>
    </row>
    <row r="232" customFormat="false" ht="18.7" hidden="false" customHeight="true" outlineLevel="0" collapsed="false">
      <c r="C232" s="5"/>
      <c r="I232" s="6"/>
      <c r="L232" s="6"/>
    </row>
    <row r="233" customFormat="false" ht="18.7" hidden="false" customHeight="true" outlineLevel="0" collapsed="false">
      <c r="C233" s="5"/>
      <c r="I233" s="6"/>
      <c r="L233" s="6"/>
    </row>
    <row r="234" customFormat="false" ht="18.7" hidden="false" customHeight="true" outlineLevel="0" collapsed="false">
      <c r="C234" s="5"/>
      <c r="I234" s="6"/>
      <c r="L234" s="6"/>
    </row>
    <row r="235" customFormat="false" ht="18.7" hidden="false" customHeight="true" outlineLevel="0" collapsed="false">
      <c r="C235" s="5"/>
      <c r="I235" s="6"/>
      <c r="L235" s="6"/>
    </row>
    <row r="236" customFormat="false" ht="18.7" hidden="false" customHeight="true" outlineLevel="0" collapsed="false">
      <c r="C236" s="5"/>
      <c r="I236" s="6"/>
      <c r="L236" s="6"/>
    </row>
    <row r="237" customFormat="false" ht="18.7" hidden="false" customHeight="true" outlineLevel="0" collapsed="false">
      <c r="C237" s="5"/>
      <c r="I237" s="6"/>
      <c r="L237" s="6"/>
    </row>
    <row r="238" customFormat="false" ht="18.7" hidden="false" customHeight="true" outlineLevel="0" collapsed="false">
      <c r="C238" s="5"/>
      <c r="I238" s="6"/>
      <c r="L238" s="6"/>
    </row>
    <row r="239" customFormat="false" ht="18.7" hidden="false" customHeight="true" outlineLevel="0" collapsed="false">
      <c r="C239" s="5"/>
      <c r="I239" s="6"/>
      <c r="L239" s="6"/>
    </row>
    <row r="240" customFormat="false" ht="18.7" hidden="false" customHeight="true" outlineLevel="0" collapsed="false">
      <c r="C240" s="5"/>
      <c r="I240" s="6"/>
      <c r="L240" s="6"/>
    </row>
    <row r="241" customFormat="false" ht="18.7" hidden="false" customHeight="true" outlineLevel="0" collapsed="false">
      <c r="C241" s="5"/>
      <c r="I241" s="6"/>
      <c r="L241" s="6"/>
    </row>
    <row r="242" customFormat="false" ht="18.7" hidden="false" customHeight="true" outlineLevel="0" collapsed="false">
      <c r="C242" s="5"/>
      <c r="I242" s="6"/>
      <c r="L242" s="6"/>
    </row>
    <row r="243" customFormat="false" ht="18.7" hidden="false" customHeight="true" outlineLevel="0" collapsed="false">
      <c r="C243" s="5"/>
      <c r="I243" s="6"/>
      <c r="L243" s="6"/>
    </row>
    <row r="244" customFormat="false" ht="18.7" hidden="false" customHeight="true" outlineLevel="0" collapsed="false">
      <c r="C244" s="5"/>
      <c r="I244" s="6"/>
      <c r="L244" s="6"/>
    </row>
    <row r="245" customFormat="false" ht="18.7" hidden="false" customHeight="true" outlineLevel="0" collapsed="false">
      <c r="C245" s="5"/>
      <c r="I245" s="6"/>
      <c r="L245" s="6"/>
    </row>
    <row r="246" customFormat="false" ht="18.7" hidden="false" customHeight="true" outlineLevel="0" collapsed="false">
      <c r="C246" s="5"/>
      <c r="I246" s="6"/>
      <c r="L246" s="6"/>
    </row>
    <row r="247" customFormat="false" ht="18.7" hidden="false" customHeight="true" outlineLevel="0" collapsed="false">
      <c r="C247" s="5"/>
      <c r="I247" s="6"/>
      <c r="L247" s="6"/>
    </row>
    <row r="248" customFormat="false" ht="18.7" hidden="false" customHeight="true" outlineLevel="0" collapsed="false">
      <c r="C248" s="5"/>
      <c r="I248" s="6"/>
      <c r="L248" s="6"/>
    </row>
    <row r="249" customFormat="false" ht="18.7" hidden="false" customHeight="true" outlineLevel="0" collapsed="false">
      <c r="C249" s="5"/>
      <c r="I249" s="6"/>
      <c r="L249" s="6"/>
    </row>
    <row r="250" customFormat="false" ht="18.7" hidden="false" customHeight="true" outlineLevel="0" collapsed="false">
      <c r="C250" s="5"/>
      <c r="I250" s="6"/>
      <c r="L250" s="6"/>
    </row>
    <row r="251" customFormat="false" ht="18.7" hidden="false" customHeight="true" outlineLevel="0" collapsed="false">
      <c r="C251" s="5"/>
      <c r="I251" s="6"/>
      <c r="L251" s="6"/>
    </row>
    <row r="252" customFormat="false" ht="18.7" hidden="false" customHeight="true" outlineLevel="0" collapsed="false">
      <c r="C252" s="5"/>
      <c r="I252" s="6"/>
      <c r="L252" s="6"/>
    </row>
    <row r="253" customFormat="false" ht="18.7" hidden="false" customHeight="true" outlineLevel="0" collapsed="false">
      <c r="C253" s="5"/>
      <c r="I253" s="6"/>
      <c r="L253" s="6"/>
    </row>
    <row r="254" customFormat="false" ht="18.7" hidden="false" customHeight="true" outlineLevel="0" collapsed="false">
      <c r="C254" s="5"/>
      <c r="I254" s="6"/>
      <c r="L254" s="6"/>
    </row>
    <row r="255" customFormat="false" ht="18.7" hidden="false" customHeight="true" outlineLevel="0" collapsed="false">
      <c r="C255" s="5"/>
      <c r="I255" s="6"/>
      <c r="L255" s="6"/>
    </row>
    <row r="256" customFormat="false" ht="18.7" hidden="false" customHeight="true" outlineLevel="0" collapsed="false">
      <c r="C256" s="5"/>
      <c r="I256" s="6"/>
      <c r="L256" s="6"/>
    </row>
    <row r="257" customFormat="false" ht="18.7" hidden="false" customHeight="true" outlineLevel="0" collapsed="false">
      <c r="C257" s="5"/>
      <c r="I257" s="6"/>
      <c r="L257" s="6"/>
    </row>
    <row r="258" customFormat="false" ht="18.7" hidden="false" customHeight="true" outlineLevel="0" collapsed="false">
      <c r="C258" s="5"/>
      <c r="I258" s="6"/>
      <c r="L258" s="6"/>
    </row>
    <row r="259" customFormat="false" ht="18.7" hidden="false" customHeight="true" outlineLevel="0" collapsed="false">
      <c r="C259" s="5"/>
      <c r="I259" s="6"/>
      <c r="L259" s="6"/>
    </row>
    <row r="260" customFormat="false" ht="18.7" hidden="false" customHeight="true" outlineLevel="0" collapsed="false">
      <c r="C260" s="5"/>
      <c r="I260" s="6"/>
      <c r="L260" s="6"/>
    </row>
    <row r="261" customFormat="false" ht="18.7" hidden="false" customHeight="true" outlineLevel="0" collapsed="false">
      <c r="C261" s="5"/>
      <c r="I261" s="6"/>
      <c r="L261" s="6"/>
    </row>
    <row r="262" customFormat="false" ht="18.7" hidden="false" customHeight="true" outlineLevel="0" collapsed="false">
      <c r="C262" s="5"/>
      <c r="I262" s="6"/>
      <c r="L262" s="6"/>
    </row>
    <row r="263" customFormat="false" ht="18.7" hidden="false" customHeight="true" outlineLevel="0" collapsed="false">
      <c r="C263" s="5"/>
      <c r="I263" s="6"/>
      <c r="L263" s="6"/>
    </row>
    <row r="264" customFormat="false" ht="18.7" hidden="false" customHeight="true" outlineLevel="0" collapsed="false">
      <c r="C264" s="5"/>
      <c r="I264" s="6"/>
      <c r="L264" s="6"/>
    </row>
    <row r="265" customFormat="false" ht="18.7" hidden="false" customHeight="true" outlineLevel="0" collapsed="false">
      <c r="C265" s="5"/>
      <c r="I265" s="6"/>
      <c r="L265" s="6"/>
    </row>
    <row r="266" customFormat="false" ht="18.7" hidden="false" customHeight="true" outlineLevel="0" collapsed="false">
      <c r="C266" s="5"/>
      <c r="I266" s="6"/>
      <c r="L266" s="6"/>
    </row>
    <row r="267" customFormat="false" ht="18.7" hidden="false" customHeight="true" outlineLevel="0" collapsed="false">
      <c r="C267" s="5"/>
      <c r="I267" s="6"/>
      <c r="L267" s="6"/>
    </row>
    <row r="268" customFormat="false" ht="18.7" hidden="false" customHeight="true" outlineLevel="0" collapsed="false">
      <c r="C268" s="5"/>
      <c r="I268" s="6"/>
      <c r="L268" s="6"/>
    </row>
    <row r="269" customFormat="false" ht="18.7" hidden="false" customHeight="true" outlineLevel="0" collapsed="false">
      <c r="C269" s="5"/>
      <c r="I269" s="6"/>
      <c r="L269" s="6"/>
    </row>
    <row r="270" customFormat="false" ht="18.7" hidden="false" customHeight="true" outlineLevel="0" collapsed="false">
      <c r="C270" s="5"/>
      <c r="I270" s="6"/>
      <c r="L270" s="6"/>
    </row>
    <row r="271" customFormat="false" ht="18.7" hidden="false" customHeight="true" outlineLevel="0" collapsed="false">
      <c r="C271" s="5"/>
      <c r="I271" s="6"/>
      <c r="L271" s="6"/>
    </row>
    <row r="272" customFormat="false" ht="18.7" hidden="false" customHeight="true" outlineLevel="0" collapsed="false">
      <c r="C272" s="5"/>
      <c r="I272" s="6"/>
      <c r="L272" s="6"/>
    </row>
    <row r="273" customFormat="false" ht="18.7" hidden="false" customHeight="true" outlineLevel="0" collapsed="false">
      <c r="C273" s="5"/>
      <c r="I273" s="6"/>
      <c r="L273" s="6"/>
    </row>
    <row r="274" customFormat="false" ht="18.7" hidden="false" customHeight="true" outlineLevel="0" collapsed="false">
      <c r="C274" s="5"/>
      <c r="I274" s="6"/>
      <c r="L274" s="6"/>
    </row>
    <row r="275" customFormat="false" ht="18.7" hidden="false" customHeight="true" outlineLevel="0" collapsed="false">
      <c r="C275" s="5"/>
      <c r="I275" s="6"/>
      <c r="L275" s="6"/>
    </row>
    <row r="276" customFormat="false" ht="18.7" hidden="false" customHeight="true" outlineLevel="0" collapsed="false">
      <c r="C276" s="5"/>
      <c r="I276" s="6"/>
      <c r="L276" s="6"/>
    </row>
    <row r="277" customFormat="false" ht="18.7" hidden="false" customHeight="true" outlineLevel="0" collapsed="false">
      <c r="C277" s="5"/>
      <c r="I277" s="6"/>
      <c r="L277" s="6"/>
    </row>
    <row r="278" customFormat="false" ht="18.7" hidden="false" customHeight="true" outlineLevel="0" collapsed="false">
      <c r="C278" s="5"/>
      <c r="I278" s="6"/>
      <c r="L278" s="6"/>
    </row>
    <row r="279" customFormat="false" ht="18.7" hidden="false" customHeight="true" outlineLevel="0" collapsed="false">
      <c r="C279" s="5"/>
      <c r="I279" s="6"/>
      <c r="L279" s="6"/>
    </row>
    <row r="280" customFormat="false" ht="18.7" hidden="false" customHeight="true" outlineLevel="0" collapsed="false">
      <c r="C280" s="5"/>
      <c r="I280" s="6"/>
      <c r="L280" s="6"/>
    </row>
    <row r="281" customFormat="false" ht="18.7" hidden="false" customHeight="true" outlineLevel="0" collapsed="false">
      <c r="C281" s="5"/>
      <c r="I281" s="6"/>
      <c r="L281" s="6"/>
    </row>
    <row r="282" customFormat="false" ht="18.7" hidden="false" customHeight="true" outlineLevel="0" collapsed="false">
      <c r="C282" s="5"/>
      <c r="I282" s="6"/>
      <c r="L282" s="6"/>
    </row>
    <row r="283" customFormat="false" ht="18.7" hidden="false" customHeight="true" outlineLevel="0" collapsed="false">
      <c r="C283" s="5"/>
      <c r="I283" s="6"/>
      <c r="L283" s="6"/>
    </row>
    <row r="284" customFormat="false" ht="18.7" hidden="false" customHeight="true" outlineLevel="0" collapsed="false">
      <c r="C284" s="5"/>
      <c r="I284" s="6"/>
      <c r="L284" s="6"/>
    </row>
    <row r="285" customFormat="false" ht="18.7" hidden="false" customHeight="true" outlineLevel="0" collapsed="false">
      <c r="C285" s="5"/>
      <c r="I285" s="6"/>
      <c r="L285" s="6"/>
    </row>
    <row r="286" customFormat="false" ht="18.7" hidden="false" customHeight="true" outlineLevel="0" collapsed="false">
      <c r="C286" s="5"/>
      <c r="I286" s="6"/>
      <c r="L286" s="6"/>
    </row>
    <row r="287" customFormat="false" ht="18.7" hidden="false" customHeight="true" outlineLevel="0" collapsed="false">
      <c r="C287" s="5"/>
      <c r="I287" s="6"/>
      <c r="L287" s="6"/>
    </row>
    <row r="288" customFormat="false" ht="18.7" hidden="false" customHeight="true" outlineLevel="0" collapsed="false">
      <c r="C288" s="5"/>
      <c r="I288" s="6"/>
      <c r="L288" s="6"/>
    </row>
    <row r="289" customFormat="false" ht="18.7" hidden="false" customHeight="true" outlineLevel="0" collapsed="false">
      <c r="C289" s="5"/>
      <c r="I289" s="6"/>
      <c r="L289" s="6"/>
    </row>
    <row r="290" customFormat="false" ht="18.7" hidden="false" customHeight="true" outlineLevel="0" collapsed="false">
      <c r="C290" s="5"/>
      <c r="I290" s="6"/>
      <c r="L290" s="6"/>
    </row>
    <row r="291" customFormat="false" ht="18.7" hidden="false" customHeight="true" outlineLevel="0" collapsed="false">
      <c r="C291" s="5"/>
      <c r="I291" s="6"/>
      <c r="L291" s="6"/>
    </row>
    <row r="292" customFormat="false" ht="18.7" hidden="false" customHeight="true" outlineLevel="0" collapsed="false">
      <c r="C292" s="5"/>
      <c r="I292" s="6"/>
      <c r="L292" s="6"/>
    </row>
    <row r="293" customFormat="false" ht="18.7" hidden="false" customHeight="true" outlineLevel="0" collapsed="false">
      <c r="C293" s="5"/>
      <c r="I293" s="6"/>
      <c r="L293" s="6"/>
    </row>
    <row r="294" customFormat="false" ht="18.7" hidden="false" customHeight="true" outlineLevel="0" collapsed="false">
      <c r="C294" s="5"/>
      <c r="I294" s="6"/>
      <c r="L294" s="6"/>
    </row>
    <row r="295" customFormat="false" ht="18.7" hidden="false" customHeight="true" outlineLevel="0" collapsed="false">
      <c r="C295" s="5"/>
      <c r="I295" s="6"/>
      <c r="L295" s="6"/>
    </row>
    <row r="296" customFormat="false" ht="18.7" hidden="false" customHeight="true" outlineLevel="0" collapsed="false">
      <c r="C296" s="5"/>
      <c r="I296" s="6"/>
      <c r="L296" s="6"/>
    </row>
    <row r="297" customFormat="false" ht="18.7" hidden="false" customHeight="true" outlineLevel="0" collapsed="false">
      <c r="C297" s="5"/>
      <c r="I297" s="6"/>
      <c r="L297" s="6"/>
    </row>
    <row r="298" customFormat="false" ht="18.7" hidden="false" customHeight="true" outlineLevel="0" collapsed="false">
      <c r="C298" s="5"/>
      <c r="I298" s="6"/>
      <c r="L298" s="6"/>
    </row>
    <row r="299" customFormat="false" ht="18.7" hidden="false" customHeight="true" outlineLevel="0" collapsed="false">
      <c r="C299" s="5"/>
      <c r="I299" s="6"/>
      <c r="L299" s="6"/>
    </row>
    <row r="300" customFormat="false" ht="18.7" hidden="false" customHeight="true" outlineLevel="0" collapsed="false">
      <c r="C300" s="5"/>
      <c r="I300" s="6"/>
      <c r="L300" s="6"/>
    </row>
    <row r="301" customFormat="false" ht="18.7" hidden="false" customHeight="true" outlineLevel="0" collapsed="false">
      <c r="C301" s="5"/>
      <c r="I301" s="6"/>
      <c r="L301" s="6"/>
    </row>
    <row r="302" customFormat="false" ht="18.7" hidden="false" customHeight="true" outlineLevel="0" collapsed="false">
      <c r="C302" s="5"/>
      <c r="I302" s="6"/>
      <c r="L302" s="6"/>
    </row>
    <row r="303" customFormat="false" ht="18.7" hidden="false" customHeight="true" outlineLevel="0" collapsed="false">
      <c r="C303" s="5"/>
      <c r="I303" s="6"/>
      <c r="L303" s="6"/>
    </row>
    <row r="304" customFormat="false" ht="18.7" hidden="false" customHeight="true" outlineLevel="0" collapsed="false">
      <c r="C304" s="5"/>
      <c r="I304" s="6"/>
      <c r="L304" s="6"/>
    </row>
    <row r="305" customFormat="false" ht="18.7" hidden="false" customHeight="true" outlineLevel="0" collapsed="false">
      <c r="C305" s="5"/>
      <c r="I305" s="6"/>
      <c r="L305" s="6"/>
    </row>
    <row r="306" customFormat="false" ht="18.7" hidden="false" customHeight="true" outlineLevel="0" collapsed="false">
      <c r="C306" s="5"/>
      <c r="I306" s="6"/>
      <c r="L306" s="6"/>
    </row>
    <row r="307" customFormat="false" ht="18.7" hidden="false" customHeight="true" outlineLevel="0" collapsed="false">
      <c r="C307" s="5"/>
      <c r="I307" s="6"/>
      <c r="L307" s="6"/>
    </row>
    <row r="308" customFormat="false" ht="18.7" hidden="false" customHeight="true" outlineLevel="0" collapsed="false">
      <c r="C308" s="5"/>
      <c r="I308" s="6"/>
      <c r="L308" s="6"/>
    </row>
    <row r="309" customFormat="false" ht="18.7" hidden="false" customHeight="true" outlineLevel="0" collapsed="false">
      <c r="C309" s="5"/>
      <c r="I309" s="6"/>
      <c r="L309" s="6"/>
    </row>
    <row r="310" customFormat="false" ht="18.7" hidden="false" customHeight="true" outlineLevel="0" collapsed="false">
      <c r="C310" s="5"/>
      <c r="I310" s="6"/>
      <c r="L310" s="6"/>
    </row>
    <row r="311" customFormat="false" ht="18.7" hidden="false" customHeight="true" outlineLevel="0" collapsed="false">
      <c r="C311" s="5"/>
      <c r="I311" s="6"/>
      <c r="L311" s="6"/>
    </row>
    <row r="312" customFormat="false" ht="18.7" hidden="false" customHeight="true" outlineLevel="0" collapsed="false">
      <c r="C312" s="5"/>
      <c r="I312" s="6"/>
      <c r="L312" s="6"/>
    </row>
    <row r="313" customFormat="false" ht="18.7" hidden="false" customHeight="true" outlineLevel="0" collapsed="false">
      <c r="C313" s="5"/>
      <c r="I313" s="6"/>
      <c r="L313" s="6"/>
    </row>
    <row r="314" customFormat="false" ht="18.7" hidden="false" customHeight="true" outlineLevel="0" collapsed="false">
      <c r="C314" s="5"/>
      <c r="I314" s="6"/>
      <c r="L314" s="6"/>
    </row>
    <row r="315" customFormat="false" ht="18.7" hidden="false" customHeight="true" outlineLevel="0" collapsed="false">
      <c r="C315" s="5"/>
      <c r="I315" s="6"/>
      <c r="L315" s="6"/>
    </row>
    <row r="316" customFormat="false" ht="18.7" hidden="false" customHeight="true" outlineLevel="0" collapsed="false">
      <c r="C316" s="5"/>
      <c r="I316" s="6"/>
      <c r="L316" s="6"/>
    </row>
    <row r="317" customFormat="false" ht="18.7" hidden="false" customHeight="true" outlineLevel="0" collapsed="false">
      <c r="C317" s="5"/>
      <c r="I317" s="6"/>
      <c r="L317" s="6"/>
    </row>
    <row r="318" customFormat="false" ht="18.7" hidden="false" customHeight="true" outlineLevel="0" collapsed="false">
      <c r="C318" s="5"/>
      <c r="I318" s="6"/>
      <c r="L318" s="6"/>
    </row>
    <row r="319" customFormat="false" ht="18.7" hidden="false" customHeight="true" outlineLevel="0" collapsed="false">
      <c r="C319" s="5"/>
      <c r="I319" s="6"/>
      <c r="L319" s="6"/>
    </row>
    <row r="320" customFormat="false" ht="18.7" hidden="false" customHeight="true" outlineLevel="0" collapsed="false">
      <c r="C320" s="5"/>
      <c r="I320" s="6"/>
      <c r="L320" s="6"/>
    </row>
    <row r="321" customFormat="false" ht="18.7" hidden="false" customHeight="true" outlineLevel="0" collapsed="false">
      <c r="C321" s="5"/>
      <c r="I321" s="6"/>
      <c r="L321" s="6"/>
    </row>
    <row r="322" customFormat="false" ht="18.7" hidden="false" customHeight="true" outlineLevel="0" collapsed="false">
      <c r="C322" s="5"/>
      <c r="I322" s="6"/>
      <c r="L322" s="6"/>
    </row>
    <row r="323" customFormat="false" ht="18.7" hidden="false" customHeight="true" outlineLevel="0" collapsed="false">
      <c r="C323" s="5"/>
      <c r="I323" s="6"/>
      <c r="L323" s="6"/>
    </row>
    <row r="324" customFormat="false" ht="18.7" hidden="false" customHeight="true" outlineLevel="0" collapsed="false">
      <c r="C324" s="5"/>
      <c r="I324" s="6"/>
      <c r="L324" s="6"/>
    </row>
    <row r="325" customFormat="false" ht="18.7" hidden="false" customHeight="true" outlineLevel="0" collapsed="false">
      <c r="C325" s="5"/>
      <c r="I325" s="6"/>
      <c r="L325" s="6"/>
    </row>
    <row r="326" customFormat="false" ht="18.7" hidden="false" customHeight="true" outlineLevel="0" collapsed="false">
      <c r="C326" s="5"/>
      <c r="I326" s="6"/>
      <c r="L326" s="6"/>
    </row>
    <row r="327" customFormat="false" ht="18.7" hidden="false" customHeight="true" outlineLevel="0" collapsed="false">
      <c r="C327" s="5"/>
      <c r="I327" s="6"/>
      <c r="L327" s="6"/>
    </row>
    <row r="328" customFormat="false" ht="18.7" hidden="false" customHeight="true" outlineLevel="0" collapsed="false">
      <c r="C328" s="5"/>
      <c r="I328" s="6"/>
      <c r="L328" s="6"/>
    </row>
    <row r="329" customFormat="false" ht="18.7" hidden="false" customHeight="true" outlineLevel="0" collapsed="false">
      <c r="C329" s="5"/>
      <c r="I329" s="6"/>
      <c r="L329" s="6"/>
    </row>
    <row r="330" customFormat="false" ht="18.7" hidden="false" customHeight="true" outlineLevel="0" collapsed="false">
      <c r="C330" s="5"/>
      <c r="I330" s="6"/>
      <c r="L330" s="6"/>
    </row>
    <row r="331" customFormat="false" ht="18.7" hidden="false" customHeight="true" outlineLevel="0" collapsed="false">
      <c r="C331" s="5"/>
      <c r="I331" s="6"/>
      <c r="L331" s="6"/>
    </row>
    <row r="332" customFormat="false" ht="18.7" hidden="false" customHeight="true" outlineLevel="0" collapsed="false">
      <c r="C332" s="5"/>
      <c r="I332" s="6"/>
      <c r="L332" s="6"/>
    </row>
    <row r="333" customFormat="false" ht="18.7" hidden="false" customHeight="true" outlineLevel="0" collapsed="false">
      <c r="C333" s="5"/>
      <c r="I333" s="6"/>
      <c r="L333" s="6"/>
    </row>
    <row r="334" customFormat="false" ht="18.7" hidden="false" customHeight="true" outlineLevel="0" collapsed="false">
      <c r="C334" s="5"/>
      <c r="I334" s="6"/>
      <c r="L334" s="6"/>
    </row>
    <row r="335" customFormat="false" ht="18.7" hidden="false" customHeight="true" outlineLevel="0" collapsed="false">
      <c r="C335" s="5"/>
      <c r="I335" s="6"/>
      <c r="L335" s="6"/>
    </row>
    <row r="336" customFormat="false" ht="18.7" hidden="false" customHeight="true" outlineLevel="0" collapsed="false">
      <c r="C336" s="5"/>
      <c r="I336" s="6"/>
      <c r="L336" s="6"/>
    </row>
    <row r="337" customFormat="false" ht="18.7" hidden="false" customHeight="true" outlineLevel="0" collapsed="false">
      <c r="C337" s="5"/>
      <c r="I337" s="6"/>
      <c r="L337" s="6"/>
    </row>
    <row r="338" customFormat="false" ht="18.7" hidden="false" customHeight="true" outlineLevel="0" collapsed="false">
      <c r="C338" s="5"/>
      <c r="I338" s="6"/>
      <c r="L338" s="6"/>
    </row>
    <row r="339" customFormat="false" ht="18.7" hidden="false" customHeight="true" outlineLevel="0" collapsed="false">
      <c r="C339" s="5"/>
      <c r="I339" s="6"/>
      <c r="L339" s="6"/>
    </row>
    <row r="340" customFormat="false" ht="18.7" hidden="false" customHeight="true" outlineLevel="0" collapsed="false">
      <c r="C340" s="5"/>
      <c r="I340" s="6"/>
      <c r="L340" s="6"/>
    </row>
    <row r="341" customFormat="false" ht="18.7" hidden="false" customHeight="true" outlineLevel="0" collapsed="false">
      <c r="C341" s="5"/>
      <c r="I341" s="6"/>
      <c r="L341" s="6"/>
    </row>
    <row r="342" customFormat="false" ht="18.7" hidden="false" customHeight="true" outlineLevel="0" collapsed="false">
      <c r="C342" s="5"/>
      <c r="I342" s="6"/>
      <c r="L342" s="6"/>
    </row>
    <row r="343" customFormat="false" ht="18.7" hidden="false" customHeight="true" outlineLevel="0" collapsed="false">
      <c r="C343" s="5"/>
      <c r="I343" s="6"/>
      <c r="L343" s="6"/>
    </row>
    <row r="344" customFormat="false" ht="18.7" hidden="false" customHeight="true" outlineLevel="0" collapsed="false">
      <c r="C344" s="5"/>
      <c r="I344" s="6"/>
      <c r="L344" s="6"/>
    </row>
    <row r="345" customFormat="false" ht="18.7" hidden="false" customHeight="true" outlineLevel="0" collapsed="false">
      <c r="C345" s="5"/>
      <c r="I345" s="6"/>
      <c r="L345" s="6"/>
    </row>
    <row r="346" customFormat="false" ht="18.7" hidden="false" customHeight="true" outlineLevel="0" collapsed="false">
      <c r="C346" s="5"/>
      <c r="I346" s="6"/>
      <c r="L346" s="6"/>
    </row>
    <row r="347" customFormat="false" ht="18.7" hidden="false" customHeight="true" outlineLevel="0" collapsed="false">
      <c r="C347" s="5"/>
      <c r="I347" s="6"/>
      <c r="L347" s="6"/>
    </row>
    <row r="348" customFormat="false" ht="18.7" hidden="false" customHeight="true" outlineLevel="0" collapsed="false">
      <c r="C348" s="5"/>
      <c r="I348" s="6"/>
      <c r="L348" s="6"/>
    </row>
    <row r="349" customFormat="false" ht="18.7" hidden="false" customHeight="true" outlineLevel="0" collapsed="false">
      <c r="C349" s="5"/>
      <c r="I349" s="6"/>
      <c r="L349" s="6"/>
    </row>
    <row r="350" customFormat="false" ht="18.7" hidden="false" customHeight="true" outlineLevel="0" collapsed="false">
      <c r="C350" s="5"/>
      <c r="I350" s="6"/>
      <c r="L350" s="6"/>
    </row>
    <row r="351" customFormat="false" ht="18.7" hidden="false" customHeight="true" outlineLevel="0" collapsed="false">
      <c r="C351" s="5"/>
      <c r="I351" s="6"/>
      <c r="L351" s="6"/>
    </row>
    <row r="352" customFormat="false" ht="18.7" hidden="false" customHeight="true" outlineLevel="0" collapsed="false">
      <c r="C352" s="5"/>
      <c r="I352" s="6"/>
      <c r="L352" s="6"/>
    </row>
    <row r="353" customFormat="false" ht="18.7" hidden="false" customHeight="true" outlineLevel="0" collapsed="false">
      <c r="C353" s="5"/>
      <c r="I353" s="6"/>
      <c r="L353" s="6"/>
    </row>
    <row r="354" customFormat="false" ht="18.7" hidden="false" customHeight="true" outlineLevel="0" collapsed="false">
      <c r="C354" s="5"/>
      <c r="I354" s="6"/>
      <c r="L354" s="6"/>
    </row>
    <row r="355" customFormat="false" ht="18.7" hidden="false" customHeight="true" outlineLevel="0" collapsed="false">
      <c r="C355" s="5"/>
      <c r="I355" s="6"/>
      <c r="L355" s="6"/>
    </row>
    <row r="356" customFormat="false" ht="18.7" hidden="false" customHeight="true" outlineLevel="0" collapsed="false">
      <c r="C356" s="5"/>
      <c r="I356" s="6"/>
      <c r="L356" s="6"/>
    </row>
    <row r="357" customFormat="false" ht="18.7" hidden="false" customHeight="true" outlineLevel="0" collapsed="false">
      <c r="C357" s="5"/>
      <c r="I357" s="6"/>
      <c r="L357" s="6"/>
    </row>
    <row r="358" customFormat="false" ht="18.7" hidden="false" customHeight="true" outlineLevel="0" collapsed="false">
      <c r="C358" s="5"/>
      <c r="I358" s="6"/>
      <c r="L358" s="6"/>
    </row>
    <row r="359" customFormat="false" ht="18.7" hidden="false" customHeight="true" outlineLevel="0" collapsed="false">
      <c r="C359" s="5"/>
      <c r="I359" s="6"/>
      <c r="L359" s="6"/>
    </row>
    <row r="360" customFormat="false" ht="18.7" hidden="false" customHeight="true" outlineLevel="0" collapsed="false">
      <c r="C360" s="5"/>
      <c r="I360" s="6"/>
      <c r="L360" s="6"/>
    </row>
    <row r="361" customFormat="false" ht="18.7" hidden="false" customHeight="true" outlineLevel="0" collapsed="false">
      <c r="C361" s="5"/>
      <c r="I361" s="6"/>
      <c r="L361" s="6"/>
    </row>
    <row r="362" customFormat="false" ht="18.7" hidden="false" customHeight="true" outlineLevel="0" collapsed="false">
      <c r="C362" s="5"/>
      <c r="I362" s="6"/>
      <c r="L362" s="6"/>
    </row>
    <row r="363" customFormat="false" ht="18.7" hidden="false" customHeight="true" outlineLevel="0" collapsed="false">
      <c r="C363" s="5"/>
      <c r="I363" s="6"/>
      <c r="L363" s="6"/>
    </row>
    <row r="364" customFormat="false" ht="18.7" hidden="false" customHeight="true" outlineLevel="0" collapsed="false">
      <c r="C364" s="5"/>
      <c r="I364" s="6"/>
      <c r="L364" s="6"/>
    </row>
    <row r="365" customFormat="false" ht="18.7" hidden="false" customHeight="true" outlineLevel="0" collapsed="false">
      <c r="C365" s="5"/>
      <c r="I365" s="6"/>
      <c r="L365" s="6"/>
    </row>
    <row r="366" customFormat="false" ht="18.7" hidden="false" customHeight="true" outlineLevel="0" collapsed="false">
      <c r="C366" s="5"/>
      <c r="I366" s="6"/>
      <c r="L366" s="6"/>
    </row>
    <row r="367" customFormat="false" ht="18.7" hidden="false" customHeight="true" outlineLevel="0" collapsed="false">
      <c r="C367" s="5"/>
      <c r="I367" s="6"/>
      <c r="L367" s="6"/>
    </row>
    <row r="368" customFormat="false" ht="18.7" hidden="false" customHeight="true" outlineLevel="0" collapsed="false">
      <c r="C368" s="5"/>
      <c r="I368" s="6"/>
      <c r="L368" s="6"/>
    </row>
    <row r="369" customFormat="false" ht="18.7" hidden="false" customHeight="true" outlineLevel="0" collapsed="false">
      <c r="C369" s="5"/>
      <c r="I369" s="6"/>
      <c r="L369" s="6"/>
    </row>
    <row r="370" customFormat="false" ht="18.7" hidden="false" customHeight="true" outlineLevel="0" collapsed="false">
      <c r="C370" s="5"/>
      <c r="I370" s="6"/>
      <c r="L370" s="6"/>
    </row>
    <row r="371" customFormat="false" ht="18.7" hidden="false" customHeight="true" outlineLevel="0" collapsed="false">
      <c r="C371" s="5"/>
      <c r="I371" s="6"/>
      <c r="L371" s="6"/>
    </row>
    <row r="372" customFormat="false" ht="18.7" hidden="false" customHeight="true" outlineLevel="0" collapsed="false">
      <c r="C372" s="5"/>
      <c r="I372" s="6"/>
      <c r="L372" s="6"/>
    </row>
    <row r="373" customFormat="false" ht="18.7" hidden="false" customHeight="true" outlineLevel="0" collapsed="false">
      <c r="C373" s="5"/>
      <c r="I373" s="6"/>
      <c r="L373" s="6"/>
    </row>
    <row r="374" customFormat="false" ht="18.7" hidden="false" customHeight="true" outlineLevel="0" collapsed="false">
      <c r="C374" s="5"/>
      <c r="I374" s="6"/>
      <c r="L374" s="6"/>
    </row>
    <row r="375" customFormat="false" ht="18.7" hidden="false" customHeight="true" outlineLevel="0" collapsed="false">
      <c r="C375" s="5"/>
      <c r="I375" s="6"/>
      <c r="L375" s="6"/>
    </row>
    <row r="376" customFormat="false" ht="18.7" hidden="false" customHeight="true" outlineLevel="0" collapsed="false">
      <c r="C376" s="5"/>
      <c r="I376" s="6"/>
      <c r="L376" s="6"/>
    </row>
    <row r="377" customFormat="false" ht="18.7" hidden="false" customHeight="true" outlineLevel="0" collapsed="false">
      <c r="C377" s="5"/>
      <c r="I377" s="6"/>
      <c r="L377" s="6"/>
    </row>
    <row r="378" customFormat="false" ht="18.7" hidden="false" customHeight="true" outlineLevel="0" collapsed="false">
      <c r="C378" s="5"/>
      <c r="I378" s="6"/>
      <c r="L378" s="6"/>
    </row>
    <row r="379" customFormat="false" ht="18.7" hidden="false" customHeight="true" outlineLevel="0" collapsed="false">
      <c r="C379" s="5"/>
      <c r="I379" s="6"/>
      <c r="L379" s="6"/>
    </row>
    <row r="380" customFormat="false" ht="18.7" hidden="false" customHeight="true" outlineLevel="0" collapsed="false">
      <c r="C380" s="5"/>
      <c r="I380" s="6"/>
      <c r="L380" s="6"/>
    </row>
    <row r="381" customFormat="false" ht="18.7" hidden="false" customHeight="true" outlineLevel="0" collapsed="false">
      <c r="C381" s="5"/>
      <c r="I381" s="6"/>
      <c r="L381" s="6"/>
    </row>
    <row r="382" customFormat="false" ht="18.7" hidden="false" customHeight="true" outlineLevel="0" collapsed="false">
      <c r="C382" s="5"/>
      <c r="I382" s="6"/>
      <c r="L382" s="6"/>
    </row>
    <row r="383" customFormat="false" ht="18.7" hidden="false" customHeight="true" outlineLevel="0" collapsed="false">
      <c r="C383" s="5"/>
      <c r="I383" s="6"/>
      <c r="L383" s="6"/>
    </row>
    <row r="384" customFormat="false" ht="18.7" hidden="false" customHeight="true" outlineLevel="0" collapsed="false">
      <c r="C384" s="5"/>
      <c r="I384" s="6"/>
      <c r="L384" s="6"/>
    </row>
    <row r="385" customFormat="false" ht="18.7" hidden="false" customHeight="true" outlineLevel="0" collapsed="false">
      <c r="C385" s="5"/>
      <c r="I385" s="6"/>
      <c r="L385" s="6"/>
    </row>
    <row r="386" customFormat="false" ht="18.7" hidden="false" customHeight="true" outlineLevel="0" collapsed="false">
      <c r="C386" s="5"/>
      <c r="I386" s="6"/>
      <c r="L386" s="6"/>
    </row>
    <row r="387" customFormat="false" ht="18.7" hidden="false" customHeight="true" outlineLevel="0" collapsed="false">
      <c r="C387" s="5"/>
      <c r="I387" s="6"/>
      <c r="L387" s="6"/>
    </row>
    <row r="388" customFormat="false" ht="18.7" hidden="false" customHeight="true" outlineLevel="0" collapsed="false">
      <c r="C388" s="5"/>
      <c r="I388" s="6"/>
      <c r="L388" s="6"/>
    </row>
    <row r="389" customFormat="false" ht="18.7" hidden="false" customHeight="true" outlineLevel="0" collapsed="false">
      <c r="C389" s="5"/>
      <c r="I389" s="6"/>
      <c r="L389" s="6"/>
    </row>
    <row r="390" customFormat="false" ht="18.7" hidden="false" customHeight="true" outlineLevel="0" collapsed="false">
      <c r="C390" s="5"/>
      <c r="I390" s="6"/>
      <c r="L390" s="6"/>
    </row>
    <row r="391" customFormat="false" ht="18.7" hidden="false" customHeight="true" outlineLevel="0" collapsed="false">
      <c r="C391" s="5"/>
      <c r="I391" s="6"/>
      <c r="L391" s="6"/>
    </row>
    <row r="392" customFormat="false" ht="18.7" hidden="false" customHeight="true" outlineLevel="0" collapsed="false">
      <c r="C392" s="5"/>
      <c r="I392" s="6"/>
      <c r="L392" s="6"/>
    </row>
    <row r="393" customFormat="false" ht="18.7" hidden="false" customHeight="true" outlineLevel="0" collapsed="false">
      <c r="C393" s="5"/>
      <c r="I393" s="6"/>
      <c r="L393" s="6"/>
    </row>
    <row r="394" customFormat="false" ht="18.7" hidden="false" customHeight="true" outlineLevel="0" collapsed="false">
      <c r="C394" s="5"/>
      <c r="I394" s="6"/>
      <c r="L394" s="6"/>
    </row>
    <row r="395" customFormat="false" ht="18.7" hidden="false" customHeight="true" outlineLevel="0" collapsed="false">
      <c r="C395" s="5"/>
      <c r="I395" s="6"/>
      <c r="L395" s="6"/>
    </row>
    <row r="396" customFormat="false" ht="18.7" hidden="false" customHeight="true" outlineLevel="0" collapsed="false">
      <c r="C396" s="5"/>
      <c r="I396" s="6"/>
      <c r="L396" s="6"/>
    </row>
    <row r="397" customFormat="false" ht="18.7" hidden="false" customHeight="true" outlineLevel="0" collapsed="false">
      <c r="C397" s="5"/>
      <c r="I397" s="6"/>
      <c r="L397" s="6"/>
    </row>
    <row r="398" customFormat="false" ht="18.7" hidden="false" customHeight="true" outlineLevel="0" collapsed="false">
      <c r="C398" s="5"/>
      <c r="I398" s="6"/>
      <c r="L398" s="6"/>
    </row>
    <row r="399" customFormat="false" ht="18.7" hidden="false" customHeight="true" outlineLevel="0" collapsed="false">
      <c r="C399" s="5"/>
      <c r="I399" s="6"/>
      <c r="L399" s="6"/>
    </row>
    <row r="400" customFormat="false" ht="18.7" hidden="false" customHeight="true" outlineLevel="0" collapsed="false">
      <c r="C400" s="5"/>
      <c r="I400" s="6"/>
      <c r="L400" s="6"/>
    </row>
    <row r="401" customFormat="false" ht="18.7" hidden="false" customHeight="true" outlineLevel="0" collapsed="false">
      <c r="C401" s="5"/>
      <c r="I401" s="6"/>
      <c r="L401" s="6"/>
    </row>
    <row r="402" customFormat="false" ht="18.7" hidden="false" customHeight="true" outlineLevel="0" collapsed="false">
      <c r="C402" s="5"/>
      <c r="I402" s="6"/>
      <c r="L402" s="6"/>
    </row>
    <row r="403" customFormat="false" ht="18.7" hidden="false" customHeight="true" outlineLevel="0" collapsed="false">
      <c r="C403" s="5"/>
      <c r="I403" s="6"/>
      <c r="L403" s="6"/>
    </row>
    <row r="404" customFormat="false" ht="18.7" hidden="false" customHeight="true" outlineLevel="0" collapsed="false">
      <c r="C404" s="5"/>
      <c r="I404" s="6"/>
      <c r="L404" s="6"/>
    </row>
    <row r="405" customFormat="false" ht="18.7" hidden="false" customHeight="true" outlineLevel="0" collapsed="false">
      <c r="C405" s="5"/>
      <c r="I405" s="6"/>
      <c r="L405" s="6"/>
    </row>
    <row r="406" customFormat="false" ht="18.7" hidden="false" customHeight="true" outlineLevel="0" collapsed="false">
      <c r="C406" s="5"/>
      <c r="I406" s="6"/>
      <c r="L406" s="6"/>
    </row>
    <row r="407" customFormat="false" ht="18.7" hidden="false" customHeight="true" outlineLevel="0" collapsed="false">
      <c r="C407" s="5"/>
      <c r="I407" s="6"/>
      <c r="L407" s="6"/>
    </row>
    <row r="408" customFormat="false" ht="18.7" hidden="false" customHeight="true" outlineLevel="0" collapsed="false">
      <c r="C408" s="5"/>
      <c r="I408" s="6"/>
      <c r="L408" s="6"/>
    </row>
    <row r="409" customFormat="false" ht="18.7" hidden="false" customHeight="true" outlineLevel="0" collapsed="false">
      <c r="C409" s="5"/>
      <c r="I409" s="6"/>
      <c r="L409" s="6"/>
    </row>
    <row r="410" customFormat="false" ht="18.7" hidden="false" customHeight="true" outlineLevel="0" collapsed="false">
      <c r="C410" s="5"/>
      <c r="I410" s="6"/>
      <c r="L410" s="6"/>
    </row>
    <row r="411" customFormat="false" ht="18.7" hidden="false" customHeight="true" outlineLevel="0" collapsed="false">
      <c r="C411" s="5"/>
      <c r="I411" s="6"/>
      <c r="L411" s="6"/>
    </row>
    <row r="412" customFormat="false" ht="18.7" hidden="false" customHeight="true" outlineLevel="0" collapsed="false">
      <c r="C412" s="5"/>
      <c r="I412" s="6"/>
      <c r="L412" s="6"/>
    </row>
    <row r="413" customFormat="false" ht="18.7" hidden="false" customHeight="true" outlineLevel="0" collapsed="false">
      <c r="C413" s="5"/>
      <c r="I413" s="6"/>
      <c r="L413" s="6"/>
    </row>
    <row r="414" customFormat="false" ht="18.7" hidden="false" customHeight="true" outlineLevel="0" collapsed="false">
      <c r="C414" s="5"/>
      <c r="I414" s="6"/>
      <c r="L414" s="6"/>
    </row>
    <row r="415" customFormat="false" ht="18.7" hidden="false" customHeight="true" outlineLevel="0" collapsed="false">
      <c r="C415" s="5"/>
      <c r="I415" s="6"/>
      <c r="L415" s="6"/>
    </row>
    <row r="416" customFormat="false" ht="18.7" hidden="false" customHeight="true" outlineLevel="0" collapsed="false">
      <c r="C416" s="5"/>
      <c r="I416" s="6"/>
      <c r="L416" s="6"/>
    </row>
    <row r="417" customFormat="false" ht="18.7" hidden="false" customHeight="true" outlineLevel="0" collapsed="false">
      <c r="C417" s="5"/>
      <c r="I417" s="6"/>
      <c r="L417" s="6"/>
    </row>
    <row r="418" customFormat="false" ht="18.7" hidden="false" customHeight="true" outlineLevel="0" collapsed="false">
      <c r="C418" s="5"/>
      <c r="I418" s="6"/>
      <c r="L418" s="6"/>
    </row>
    <row r="419" customFormat="false" ht="18.7" hidden="false" customHeight="true" outlineLevel="0" collapsed="false">
      <c r="C419" s="5"/>
      <c r="I419" s="6"/>
      <c r="L419" s="6"/>
    </row>
    <row r="420" customFormat="false" ht="18.7" hidden="false" customHeight="true" outlineLevel="0" collapsed="false">
      <c r="C420" s="5"/>
      <c r="I420" s="6"/>
      <c r="L420" s="6"/>
    </row>
    <row r="421" customFormat="false" ht="18.7" hidden="false" customHeight="true" outlineLevel="0" collapsed="false">
      <c r="C421" s="5"/>
      <c r="I421" s="6"/>
      <c r="L421" s="6"/>
    </row>
    <row r="422" customFormat="false" ht="18.7" hidden="false" customHeight="true" outlineLevel="0" collapsed="false">
      <c r="C422" s="5"/>
      <c r="I422" s="6"/>
      <c r="L422" s="6"/>
    </row>
    <row r="423" customFormat="false" ht="18.7" hidden="false" customHeight="true" outlineLevel="0" collapsed="false">
      <c r="C423" s="5"/>
      <c r="I423" s="6"/>
      <c r="L423" s="6"/>
    </row>
    <row r="424" customFormat="false" ht="18.7" hidden="false" customHeight="true" outlineLevel="0" collapsed="false">
      <c r="C424" s="5"/>
      <c r="I424" s="6"/>
      <c r="L424" s="6"/>
    </row>
    <row r="425" customFormat="false" ht="18.7" hidden="false" customHeight="true" outlineLevel="0" collapsed="false">
      <c r="C425" s="5"/>
      <c r="I425" s="6"/>
      <c r="L425" s="6"/>
    </row>
    <row r="426" customFormat="false" ht="18.7" hidden="false" customHeight="true" outlineLevel="0" collapsed="false">
      <c r="C426" s="5"/>
      <c r="I426" s="6"/>
      <c r="L426" s="6"/>
    </row>
    <row r="427" customFormat="false" ht="18.7" hidden="false" customHeight="true" outlineLevel="0" collapsed="false">
      <c r="C427" s="5"/>
      <c r="I427" s="6"/>
      <c r="L427" s="6"/>
    </row>
    <row r="428" customFormat="false" ht="18.7" hidden="false" customHeight="true" outlineLevel="0" collapsed="false">
      <c r="C428" s="5"/>
      <c r="I428" s="6"/>
      <c r="L428" s="6"/>
    </row>
    <row r="429" customFormat="false" ht="18.7" hidden="false" customHeight="true" outlineLevel="0" collapsed="false">
      <c r="C429" s="5"/>
      <c r="I429" s="6"/>
      <c r="L429" s="6"/>
    </row>
    <row r="430" customFormat="false" ht="18.7" hidden="false" customHeight="true" outlineLevel="0" collapsed="false">
      <c r="C430" s="5"/>
      <c r="I430" s="6"/>
      <c r="L430" s="6"/>
    </row>
    <row r="431" customFormat="false" ht="18.7" hidden="false" customHeight="true" outlineLevel="0" collapsed="false">
      <c r="C431" s="5"/>
      <c r="I431" s="6"/>
      <c r="L431" s="6"/>
    </row>
    <row r="432" customFormat="false" ht="18.7" hidden="false" customHeight="true" outlineLevel="0" collapsed="false">
      <c r="C432" s="5"/>
      <c r="I432" s="6"/>
      <c r="L432" s="6"/>
    </row>
    <row r="433" customFormat="false" ht="18.7" hidden="false" customHeight="true" outlineLevel="0" collapsed="false">
      <c r="C433" s="5"/>
      <c r="I433" s="6"/>
      <c r="L433" s="6"/>
    </row>
    <row r="434" customFormat="false" ht="18.7" hidden="false" customHeight="true" outlineLevel="0" collapsed="false">
      <c r="C434" s="5"/>
      <c r="I434" s="6"/>
      <c r="L434" s="6"/>
    </row>
    <row r="435" customFormat="false" ht="18.7" hidden="false" customHeight="true" outlineLevel="0" collapsed="false">
      <c r="C435" s="5"/>
      <c r="I435" s="6"/>
      <c r="L435" s="6"/>
    </row>
    <row r="436" customFormat="false" ht="18.7" hidden="false" customHeight="true" outlineLevel="0" collapsed="false">
      <c r="C436" s="5"/>
      <c r="I436" s="6"/>
      <c r="L436" s="6"/>
    </row>
    <row r="437" customFormat="false" ht="18.7" hidden="false" customHeight="true" outlineLevel="0" collapsed="false">
      <c r="C437" s="5"/>
      <c r="I437" s="6"/>
      <c r="L437" s="6"/>
    </row>
    <row r="438" customFormat="false" ht="18.7" hidden="false" customHeight="true" outlineLevel="0" collapsed="false">
      <c r="C438" s="5"/>
      <c r="I438" s="6"/>
      <c r="L438" s="6"/>
    </row>
    <row r="439" customFormat="false" ht="18.7" hidden="false" customHeight="true" outlineLevel="0" collapsed="false">
      <c r="C439" s="5"/>
      <c r="I439" s="6"/>
      <c r="L439" s="6"/>
    </row>
    <row r="440" customFormat="false" ht="18.7" hidden="false" customHeight="true" outlineLevel="0" collapsed="false">
      <c r="C440" s="5"/>
      <c r="I440" s="6"/>
      <c r="L440" s="6"/>
    </row>
    <row r="441" customFormat="false" ht="18.7" hidden="false" customHeight="true" outlineLevel="0" collapsed="false">
      <c r="C441" s="5"/>
      <c r="I441" s="6"/>
      <c r="L441" s="6"/>
    </row>
    <row r="442" customFormat="false" ht="18.7" hidden="false" customHeight="true" outlineLevel="0" collapsed="false">
      <c r="C442" s="5"/>
      <c r="I442" s="6"/>
      <c r="L442" s="6"/>
    </row>
    <row r="443" customFormat="false" ht="18.7" hidden="false" customHeight="true" outlineLevel="0" collapsed="false">
      <c r="C443" s="5"/>
      <c r="I443" s="6"/>
      <c r="L443" s="6"/>
    </row>
    <row r="444" customFormat="false" ht="18.7" hidden="false" customHeight="true" outlineLevel="0" collapsed="false">
      <c r="C444" s="5"/>
      <c r="I444" s="6"/>
      <c r="L444" s="6"/>
    </row>
    <row r="445" customFormat="false" ht="18.7" hidden="false" customHeight="true" outlineLevel="0" collapsed="false">
      <c r="C445" s="5"/>
      <c r="I445" s="6"/>
      <c r="L445" s="6"/>
    </row>
    <row r="446" customFormat="false" ht="18.7" hidden="false" customHeight="true" outlineLevel="0" collapsed="false">
      <c r="C446" s="5"/>
      <c r="I446" s="6"/>
      <c r="L446" s="6"/>
    </row>
    <row r="447" customFormat="false" ht="18.7" hidden="false" customHeight="true" outlineLevel="0" collapsed="false">
      <c r="C447" s="5"/>
      <c r="I447" s="6"/>
      <c r="L447" s="6"/>
    </row>
    <row r="448" customFormat="false" ht="18.7" hidden="false" customHeight="true" outlineLevel="0" collapsed="false">
      <c r="C448" s="5"/>
      <c r="I448" s="6"/>
      <c r="L448" s="6"/>
    </row>
    <row r="449" customFormat="false" ht="18.7" hidden="false" customHeight="true" outlineLevel="0" collapsed="false">
      <c r="C449" s="5"/>
      <c r="I449" s="6"/>
      <c r="L449" s="6"/>
    </row>
    <row r="450" customFormat="false" ht="18.7" hidden="false" customHeight="true" outlineLevel="0" collapsed="false">
      <c r="C450" s="5"/>
      <c r="I450" s="6"/>
      <c r="L450" s="6"/>
    </row>
    <row r="451" customFormat="false" ht="18.7" hidden="false" customHeight="true" outlineLevel="0" collapsed="false">
      <c r="C451" s="5"/>
      <c r="I451" s="6"/>
      <c r="L451" s="6"/>
    </row>
    <row r="452" customFormat="false" ht="18.7" hidden="false" customHeight="true" outlineLevel="0" collapsed="false">
      <c r="C452" s="5"/>
      <c r="I452" s="6"/>
      <c r="L452" s="6"/>
    </row>
    <row r="453" customFormat="false" ht="18.7" hidden="false" customHeight="true" outlineLevel="0" collapsed="false">
      <c r="C453" s="5"/>
      <c r="I453" s="6"/>
      <c r="L453" s="6"/>
    </row>
    <row r="454" customFormat="false" ht="18.7" hidden="false" customHeight="true" outlineLevel="0" collapsed="false">
      <c r="C454" s="5"/>
      <c r="I454" s="6"/>
      <c r="L454" s="6"/>
    </row>
    <row r="455" customFormat="false" ht="18.7" hidden="false" customHeight="true" outlineLevel="0" collapsed="false">
      <c r="C455" s="5"/>
      <c r="I455" s="6"/>
      <c r="L455" s="6"/>
    </row>
    <row r="456" customFormat="false" ht="18.7" hidden="false" customHeight="true" outlineLevel="0" collapsed="false">
      <c r="C456" s="5"/>
      <c r="I456" s="6"/>
      <c r="L456" s="6"/>
    </row>
    <row r="457" customFormat="false" ht="18.7" hidden="false" customHeight="true" outlineLevel="0" collapsed="false">
      <c r="C457" s="5"/>
      <c r="I457" s="6"/>
      <c r="L457" s="6"/>
    </row>
    <row r="458" customFormat="false" ht="18.7" hidden="false" customHeight="true" outlineLevel="0" collapsed="false">
      <c r="C458" s="5"/>
      <c r="I458" s="6"/>
      <c r="L458" s="6"/>
    </row>
    <row r="459" customFormat="false" ht="18.7" hidden="false" customHeight="true" outlineLevel="0" collapsed="false">
      <c r="C459" s="5"/>
      <c r="I459" s="6"/>
      <c r="L459" s="6"/>
    </row>
    <row r="460" customFormat="false" ht="18.7" hidden="false" customHeight="true" outlineLevel="0" collapsed="false">
      <c r="C460" s="5"/>
      <c r="I460" s="6"/>
      <c r="L460" s="6"/>
    </row>
    <row r="461" customFormat="false" ht="18.7" hidden="false" customHeight="true" outlineLevel="0" collapsed="false">
      <c r="C461" s="5"/>
      <c r="I461" s="6"/>
      <c r="L461" s="6"/>
    </row>
    <row r="462" customFormat="false" ht="18.7" hidden="false" customHeight="true" outlineLevel="0" collapsed="false">
      <c r="C462" s="5"/>
      <c r="I462" s="6"/>
      <c r="L462" s="6"/>
    </row>
    <row r="463" customFormat="false" ht="18.7" hidden="false" customHeight="true" outlineLevel="0" collapsed="false">
      <c r="C463" s="5"/>
      <c r="I463" s="6"/>
      <c r="L463" s="6"/>
    </row>
    <row r="464" customFormat="false" ht="18.7" hidden="false" customHeight="true" outlineLevel="0" collapsed="false">
      <c r="C464" s="5"/>
      <c r="I464" s="6"/>
      <c r="L464" s="6"/>
    </row>
    <row r="465" customFormat="false" ht="18.7" hidden="false" customHeight="true" outlineLevel="0" collapsed="false">
      <c r="C465" s="5"/>
      <c r="I465" s="6"/>
      <c r="L465" s="6"/>
    </row>
    <row r="466" customFormat="false" ht="18.7" hidden="false" customHeight="true" outlineLevel="0" collapsed="false">
      <c r="C466" s="5"/>
      <c r="I466" s="6"/>
      <c r="L466" s="6"/>
    </row>
    <row r="467" customFormat="false" ht="18.7" hidden="false" customHeight="true" outlineLevel="0" collapsed="false">
      <c r="C467" s="5"/>
      <c r="I467" s="6"/>
      <c r="L467" s="6"/>
    </row>
    <row r="468" customFormat="false" ht="18.7" hidden="false" customHeight="true" outlineLevel="0" collapsed="false">
      <c r="C468" s="5"/>
      <c r="I468" s="6"/>
      <c r="L468" s="6"/>
    </row>
    <row r="469" customFormat="false" ht="18.7" hidden="false" customHeight="true" outlineLevel="0" collapsed="false">
      <c r="C469" s="5"/>
      <c r="I469" s="6"/>
      <c r="L469" s="6"/>
    </row>
    <row r="470" customFormat="false" ht="18.7" hidden="false" customHeight="true" outlineLevel="0" collapsed="false">
      <c r="C470" s="5"/>
      <c r="I470" s="6"/>
      <c r="L470" s="6"/>
    </row>
    <row r="471" customFormat="false" ht="18.7" hidden="false" customHeight="true" outlineLevel="0" collapsed="false">
      <c r="C471" s="5"/>
      <c r="I471" s="6"/>
      <c r="L471" s="6"/>
    </row>
    <row r="472" customFormat="false" ht="18.7" hidden="false" customHeight="true" outlineLevel="0" collapsed="false">
      <c r="C472" s="5"/>
      <c r="I472" s="6"/>
      <c r="L472" s="6"/>
    </row>
    <row r="473" customFormat="false" ht="18.7" hidden="false" customHeight="true" outlineLevel="0" collapsed="false">
      <c r="C473" s="5"/>
      <c r="I473" s="6"/>
      <c r="L473" s="6"/>
    </row>
    <row r="474" customFormat="false" ht="18.7" hidden="false" customHeight="true" outlineLevel="0" collapsed="false">
      <c r="C474" s="5"/>
      <c r="I474" s="6"/>
      <c r="L474" s="6"/>
    </row>
    <row r="475" customFormat="false" ht="18.7" hidden="false" customHeight="true" outlineLevel="0" collapsed="false">
      <c r="C475" s="5"/>
      <c r="I475" s="6"/>
      <c r="L475" s="6"/>
    </row>
    <row r="476" customFormat="false" ht="18.7" hidden="false" customHeight="true" outlineLevel="0" collapsed="false">
      <c r="C476" s="5"/>
      <c r="I476" s="6"/>
      <c r="L476" s="6"/>
    </row>
    <row r="477" customFormat="false" ht="18.7" hidden="false" customHeight="true" outlineLevel="0" collapsed="false">
      <c r="C477" s="5"/>
      <c r="I477" s="6"/>
      <c r="L477" s="6"/>
    </row>
    <row r="478" customFormat="false" ht="18.7" hidden="false" customHeight="true" outlineLevel="0" collapsed="false">
      <c r="C478" s="5"/>
      <c r="I478" s="6"/>
      <c r="L478" s="6"/>
    </row>
    <row r="479" customFormat="false" ht="18.7" hidden="false" customHeight="true" outlineLevel="0" collapsed="false">
      <c r="C479" s="5"/>
      <c r="I479" s="6"/>
      <c r="L479" s="6"/>
    </row>
    <row r="480" customFormat="false" ht="18.7" hidden="false" customHeight="true" outlineLevel="0" collapsed="false">
      <c r="C480" s="5"/>
      <c r="I480" s="6"/>
      <c r="L480" s="6"/>
    </row>
    <row r="481" customFormat="false" ht="18.7" hidden="false" customHeight="true" outlineLevel="0" collapsed="false">
      <c r="C481" s="5"/>
      <c r="I481" s="6"/>
      <c r="L481" s="6"/>
    </row>
    <row r="482" customFormat="false" ht="18.7" hidden="false" customHeight="true" outlineLevel="0" collapsed="false">
      <c r="C482" s="5"/>
      <c r="I482" s="6"/>
      <c r="L482" s="6"/>
    </row>
    <row r="483" customFormat="false" ht="18.7" hidden="false" customHeight="true" outlineLevel="0" collapsed="false">
      <c r="C483" s="5"/>
      <c r="I483" s="6"/>
      <c r="L483" s="6"/>
    </row>
    <row r="484" customFormat="false" ht="18.7" hidden="false" customHeight="true" outlineLevel="0" collapsed="false">
      <c r="C484" s="5"/>
      <c r="I484" s="6"/>
      <c r="L484" s="6"/>
    </row>
    <row r="485" customFormat="false" ht="18.7" hidden="false" customHeight="true" outlineLevel="0" collapsed="false">
      <c r="C485" s="5"/>
      <c r="I485" s="6"/>
      <c r="L485" s="6"/>
    </row>
    <row r="486" customFormat="false" ht="18.7" hidden="false" customHeight="true" outlineLevel="0" collapsed="false">
      <c r="C486" s="5"/>
      <c r="I486" s="6"/>
      <c r="L486" s="6"/>
    </row>
    <row r="487" customFormat="false" ht="18.7" hidden="false" customHeight="true" outlineLevel="0" collapsed="false">
      <c r="C487" s="5"/>
      <c r="I487" s="6"/>
      <c r="L487" s="6"/>
    </row>
    <row r="488" customFormat="false" ht="18.7" hidden="false" customHeight="true" outlineLevel="0" collapsed="false">
      <c r="C488" s="5"/>
      <c r="I488" s="6"/>
      <c r="L488" s="6"/>
    </row>
    <row r="489" customFormat="false" ht="18.7" hidden="false" customHeight="true" outlineLevel="0" collapsed="false">
      <c r="C489" s="5"/>
      <c r="I489" s="6"/>
      <c r="L489" s="6"/>
    </row>
    <row r="490" customFormat="false" ht="18.7" hidden="false" customHeight="true" outlineLevel="0" collapsed="false">
      <c r="C490" s="5"/>
      <c r="I490" s="6"/>
      <c r="L490" s="6"/>
    </row>
    <row r="491" customFormat="false" ht="18.7" hidden="false" customHeight="true" outlineLevel="0" collapsed="false">
      <c r="C491" s="5"/>
      <c r="I491" s="6"/>
      <c r="L491" s="6"/>
    </row>
    <row r="492" customFormat="false" ht="18.7" hidden="false" customHeight="true" outlineLevel="0" collapsed="false">
      <c r="C492" s="5"/>
      <c r="I492" s="6"/>
      <c r="L492" s="6"/>
    </row>
    <row r="493" customFormat="false" ht="18.7" hidden="false" customHeight="true" outlineLevel="0" collapsed="false">
      <c r="C493" s="5"/>
      <c r="I493" s="6"/>
      <c r="L493" s="6"/>
    </row>
    <row r="494" customFormat="false" ht="18.7" hidden="false" customHeight="true" outlineLevel="0" collapsed="false">
      <c r="C494" s="5"/>
      <c r="I494" s="6"/>
      <c r="L494" s="6"/>
    </row>
    <row r="495" customFormat="false" ht="18.7" hidden="false" customHeight="true" outlineLevel="0" collapsed="false">
      <c r="C495" s="5"/>
      <c r="I495" s="6"/>
      <c r="L495" s="6"/>
    </row>
    <row r="496" customFormat="false" ht="18.7" hidden="false" customHeight="true" outlineLevel="0" collapsed="false">
      <c r="C496" s="5"/>
      <c r="I496" s="6"/>
      <c r="L496" s="6"/>
    </row>
    <row r="497" customFormat="false" ht="18.7" hidden="false" customHeight="true" outlineLevel="0" collapsed="false">
      <c r="C497" s="5"/>
      <c r="I497" s="6"/>
      <c r="L497" s="6"/>
    </row>
    <row r="498" customFormat="false" ht="18.7" hidden="false" customHeight="true" outlineLevel="0" collapsed="false">
      <c r="C498" s="5"/>
      <c r="I498" s="6"/>
      <c r="L498" s="6"/>
    </row>
    <row r="499" customFormat="false" ht="18.7" hidden="false" customHeight="true" outlineLevel="0" collapsed="false">
      <c r="C499" s="5"/>
      <c r="I499" s="6"/>
      <c r="L499" s="6"/>
    </row>
    <row r="500" customFormat="false" ht="18.7" hidden="false" customHeight="true" outlineLevel="0" collapsed="false">
      <c r="C500" s="5"/>
      <c r="I500" s="6"/>
      <c r="L500" s="6"/>
    </row>
    <row r="501" customFormat="false" ht="18.7" hidden="false" customHeight="true" outlineLevel="0" collapsed="false">
      <c r="C501" s="5"/>
      <c r="I501" s="6"/>
      <c r="L501" s="6"/>
    </row>
    <row r="502" customFormat="false" ht="18.7" hidden="false" customHeight="true" outlineLevel="0" collapsed="false">
      <c r="C502" s="5"/>
      <c r="I502" s="6"/>
      <c r="L502" s="6"/>
    </row>
    <row r="503" customFormat="false" ht="18.7" hidden="false" customHeight="true" outlineLevel="0" collapsed="false">
      <c r="C503" s="5"/>
      <c r="I503" s="6"/>
      <c r="L503" s="6"/>
    </row>
    <row r="504" customFormat="false" ht="18.7" hidden="false" customHeight="true" outlineLevel="0" collapsed="false">
      <c r="C504" s="5"/>
      <c r="I504" s="6"/>
      <c r="L504" s="6"/>
    </row>
    <row r="505" customFormat="false" ht="18.7" hidden="false" customHeight="true" outlineLevel="0" collapsed="false">
      <c r="C505" s="5"/>
      <c r="I505" s="6"/>
      <c r="L505" s="6"/>
    </row>
    <row r="506" customFormat="false" ht="18.7" hidden="false" customHeight="true" outlineLevel="0" collapsed="false">
      <c r="C506" s="5"/>
      <c r="I506" s="6"/>
      <c r="L506" s="6"/>
    </row>
    <row r="507" customFormat="false" ht="18.7" hidden="false" customHeight="true" outlineLevel="0" collapsed="false">
      <c r="C507" s="5"/>
      <c r="I507" s="6"/>
      <c r="L507" s="6"/>
    </row>
    <row r="508" customFormat="false" ht="18.7" hidden="false" customHeight="true" outlineLevel="0" collapsed="false">
      <c r="C508" s="5"/>
      <c r="I508" s="6"/>
      <c r="L508" s="6"/>
    </row>
    <row r="509" customFormat="false" ht="18.7" hidden="false" customHeight="true" outlineLevel="0" collapsed="false">
      <c r="C509" s="5"/>
      <c r="I509" s="6"/>
      <c r="L509" s="6"/>
    </row>
    <row r="510" customFormat="false" ht="18.7" hidden="false" customHeight="true" outlineLevel="0" collapsed="false">
      <c r="C510" s="5"/>
      <c r="I510" s="6"/>
      <c r="L510" s="6"/>
    </row>
    <row r="511" customFormat="false" ht="18.7" hidden="false" customHeight="true" outlineLevel="0" collapsed="false">
      <c r="C511" s="5"/>
      <c r="I511" s="6"/>
      <c r="L511" s="6"/>
    </row>
    <row r="512" customFormat="false" ht="18.7" hidden="false" customHeight="true" outlineLevel="0" collapsed="false">
      <c r="C512" s="5"/>
      <c r="I512" s="6"/>
      <c r="L512" s="6"/>
    </row>
    <row r="513" customFormat="false" ht="18.7" hidden="false" customHeight="true" outlineLevel="0" collapsed="false">
      <c r="C513" s="5"/>
      <c r="I513" s="6"/>
      <c r="L513" s="6"/>
    </row>
    <row r="514" customFormat="false" ht="18.7" hidden="false" customHeight="true" outlineLevel="0" collapsed="false">
      <c r="C514" s="5"/>
      <c r="I514" s="6"/>
      <c r="L514" s="6"/>
    </row>
    <row r="515" customFormat="false" ht="18.7" hidden="false" customHeight="true" outlineLevel="0" collapsed="false">
      <c r="C515" s="5"/>
      <c r="I515" s="6"/>
      <c r="L515" s="6"/>
    </row>
    <row r="516" customFormat="false" ht="18.7" hidden="false" customHeight="true" outlineLevel="0" collapsed="false">
      <c r="C516" s="5"/>
      <c r="I516" s="6"/>
      <c r="L516" s="6"/>
    </row>
    <row r="517" customFormat="false" ht="18.7" hidden="false" customHeight="true" outlineLevel="0" collapsed="false">
      <c r="C517" s="5"/>
      <c r="I517" s="6"/>
      <c r="L517" s="6"/>
    </row>
    <row r="518" customFormat="false" ht="18.7" hidden="false" customHeight="true" outlineLevel="0" collapsed="false">
      <c r="C518" s="5"/>
      <c r="I518" s="6"/>
      <c r="L518" s="6"/>
    </row>
    <row r="519" customFormat="false" ht="18.7" hidden="false" customHeight="true" outlineLevel="0" collapsed="false">
      <c r="C519" s="5"/>
      <c r="I519" s="6"/>
      <c r="L519" s="6"/>
    </row>
    <row r="520" customFormat="false" ht="18.7" hidden="false" customHeight="true" outlineLevel="0" collapsed="false">
      <c r="C520" s="5"/>
      <c r="I520" s="6"/>
      <c r="L520" s="6"/>
    </row>
    <row r="521" customFormat="false" ht="18.7" hidden="false" customHeight="true" outlineLevel="0" collapsed="false">
      <c r="C521" s="5"/>
      <c r="I521" s="6"/>
      <c r="L521" s="6"/>
    </row>
    <row r="522" customFormat="false" ht="18.7" hidden="false" customHeight="true" outlineLevel="0" collapsed="false">
      <c r="C522" s="5"/>
      <c r="I522" s="6"/>
      <c r="L522" s="6"/>
    </row>
    <row r="523" customFormat="false" ht="18.7" hidden="false" customHeight="true" outlineLevel="0" collapsed="false">
      <c r="C523" s="5"/>
      <c r="I523" s="6"/>
      <c r="L523" s="6"/>
    </row>
    <row r="524" customFormat="false" ht="18.7" hidden="false" customHeight="true" outlineLevel="0" collapsed="false">
      <c r="C524" s="5"/>
      <c r="I524" s="6"/>
      <c r="L524" s="6"/>
    </row>
    <row r="525" customFormat="false" ht="18.7" hidden="false" customHeight="true" outlineLevel="0" collapsed="false">
      <c r="C525" s="5"/>
      <c r="I525" s="6"/>
      <c r="L525" s="6"/>
    </row>
    <row r="526" customFormat="false" ht="18.7" hidden="false" customHeight="true" outlineLevel="0" collapsed="false">
      <c r="C526" s="5"/>
      <c r="I526" s="6"/>
      <c r="L526" s="6"/>
    </row>
    <row r="527" customFormat="false" ht="18.7" hidden="false" customHeight="true" outlineLevel="0" collapsed="false">
      <c r="C527" s="5"/>
      <c r="I527" s="6"/>
      <c r="L527" s="6"/>
    </row>
    <row r="528" customFormat="false" ht="18.7" hidden="false" customHeight="true" outlineLevel="0" collapsed="false">
      <c r="C528" s="5"/>
      <c r="I528" s="6"/>
      <c r="L528" s="6"/>
    </row>
    <row r="529" customFormat="false" ht="18.7" hidden="false" customHeight="true" outlineLevel="0" collapsed="false">
      <c r="C529" s="5"/>
      <c r="I529" s="6"/>
      <c r="L529" s="6"/>
    </row>
    <row r="530" customFormat="false" ht="18.7" hidden="false" customHeight="true" outlineLevel="0" collapsed="false">
      <c r="C530" s="5"/>
      <c r="I530" s="6"/>
      <c r="L530" s="6"/>
    </row>
    <row r="531" customFormat="false" ht="18.7" hidden="false" customHeight="true" outlineLevel="0" collapsed="false">
      <c r="C531" s="5"/>
      <c r="I531" s="6"/>
      <c r="L531" s="6"/>
    </row>
    <row r="532" customFormat="false" ht="18.7" hidden="false" customHeight="true" outlineLevel="0" collapsed="false">
      <c r="C532" s="5"/>
      <c r="I532" s="6"/>
      <c r="L532" s="6"/>
    </row>
    <row r="533" customFormat="false" ht="18.7" hidden="false" customHeight="true" outlineLevel="0" collapsed="false">
      <c r="C533" s="5"/>
      <c r="I533" s="6"/>
      <c r="L533" s="6"/>
    </row>
    <row r="534" customFormat="false" ht="18.7" hidden="false" customHeight="true" outlineLevel="0" collapsed="false">
      <c r="C534" s="5"/>
      <c r="I534" s="6"/>
      <c r="L534" s="6"/>
    </row>
    <row r="535" customFormat="false" ht="18.7" hidden="false" customHeight="true" outlineLevel="0" collapsed="false">
      <c r="C535" s="5"/>
      <c r="I535" s="6"/>
      <c r="L535" s="6"/>
    </row>
    <row r="536" customFormat="false" ht="18.7" hidden="false" customHeight="true" outlineLevel="0" collapsed="false">
      <c r="C536" s="5"/>
      <c r="I536" s="6"/>
      <c r="L536" s="6"/>
    </row>
    <row r="537" customFormat="false" ht="18.7" hidden="false" customHeight="true" outlineLevel="0" collapsed="false">
      <c r="C537" s="5"/>
      <c r="I537" s="6"/>
      <c r="L537" s="6"/>
    </row>
    <row r="538" customFormat="false" ht="18.7" hidden="false" customHeight="true" outlineLevel="0" collapsed="false">
      <c r="C538" s="5"/>
      <c r="I538" s="6"/>
      <c r="L538" s="6"/>
    </row>
    <row r="539" customFormat="false" ht="18.7" hidden="false" customHeight="true" outlineLevel="0" collapsed="false">
      <c r="C539" s="5"/>
      <c r="I539" s="6"/>
      <c r="L539" s="6"/>
    </row>
    <row r="540" customFormat="false" ht="18.7" hidden="false" customHeight="true" outlineLevel="0" collapsed="false">
      <c r="C540" s="5"/>
      <c r="I540" s="6"/>
      <c r="L540" s="6"/>
    </row>
    <row r="541" customFormat="false" ht="18.7" hidden="false" customHeight="true" outlineLevel="0" collapsed="false">
      <c r="C541" s="5"/>
      <c r="I541" s="6"/>
      <c r="L541" s="6"/>
    </row>
    <row r="542" customFormat="false" ht="18.7" hidden="false" customHeight="true" outlineLevel="0" collapsed="false">
      <c r="C542" s="5"/>
      <c r="I542" s="6"/>
      <c r="L542" s="6"/>
    </row>
    <row r="543" customFormat="false" ht="18.7" hidden="false" customHeight="true" outlineLevel="0" collapsed="false">
      <c r="C543" s="5"/>
      <c r="I543" s="6"/>
      <c r="L543" s="6"/>
    </row>
    <row r="544" customFormat="false" ht="18.7" hidden="false" customHeight="true" outlineLevel="0" collapsed="false">
      <c r="C544" s="5"/>
      <c r="I544" s="6"/>
      <c r="L544" s="6"/>
    </row>
    <row r="545" customFormat="false" ht="18.7" hidden="false" customHeight="true" outlineLevel="0" collapsed="false">
      <c r="C545" s="5"/>
      <c r="I545" s="6"/>
      <c r="L545" s="6"/>
    </row>
    <row r="546" customFormat="false" ht="18.7" hidden="false" customHeight="true" outlineLevel="0" collapsed="false">
      <c r="C546" s="5"/>
      <c r="I546" s="6"/>
      <c r="L546" s="6"/>
    </row>
    <row r="547" customFormat="false" ht="18.7" hidden="false" customHeight="true" outlineLevel="0" collapsed="false">
      <c r="C547" s="5"/>
      <c r="I547" s="6"/>
      <c r="L547" s="6"/>
    </row>
    <row r="548" customFormat="false" ht="18.7" hidden="false" customHeight="true" outlineLevel="0" collapsed="false">
      <c r="C548" s="5"/>
      <c r="I548" s="6"/>
      <c r="L548" s="6"/>
    </row>
    <row r="549" customFormat="false" ht="18.7" hidden="false" customHeight="true" outlineLevel="0" collapsed="false">
      <c r="C549" s="5"/>
      <c r="I549" s="6"/>
      <c r="L549" s="6"/>
    </row>
    <row r="550" customFormat="false" ht="18.7" hidden="false" customHeight="true" outlineLevel="0" collapsed="false">
      <c r="C550" s="5"/>
      <c r="I550" s="6"/>
      <c r="L550" s="6"/>
    </row>
    <row r="551" customFormat="false" ht="18.7" hidden="false" customHeight="true" outlineLevel="0" collapsed="false">
      <c r="C551" s="5"/>
      <c r="I551" s="6"/>
      <c r="L551" s="6"/>
    </row>
    <row r="552" customFormat="false" ht="18.7" hidden="false" customHeight="true" outlineLevel="0" collapsed="false">
      <c r="C552" s="5"/>
      <c r="I552" s="6"/>
      <c r="L552" s="6"/>
    </row>
    <row r="553" customFormat="false" ht="18.7" hidden="false" customHeight="true" outlineLevel="0" collapsed="false">
      <c r="C553" s="5"/>
      <c r="I553" s="6"/>
      <c r="L553" s="6"/>
    </row>
    <row r="554" customFormat="false" ht="18.7" hidden="false" customHeight="true" outlineLevel="0" collapsed="false">
      <c r="C554" s="5"/>
      <c r="I554" s="6"/>
      <c r="L554" s="6"/>
    </row>
    <row r="555" customFormat="false" ht="18.7" hidden="false" customHeight="true" outlineLevel="0" collapsed="false">
      <c r="C555" s="5"/>
      <c r="I555" s="6"/>
      <c r="L555" s="6"/>
    </row>
    <row r="556" customFormat="false" ht="18.7" hidden="false" customHeight="true" outlineLevel="0" collapsed="false">
      <c r="C556" s="5"/>
      <c r="I556" s="6"/>
      <c r="L556" s="6"/>
    </row>
    <row r="557" customFormat="false" ht="18.7" hidden="false" customHeight="true" outlineLevel="0" collapsed="false">
      <c r="C557" s="5"/>
      <c r="I557" s="6"/>
      <c r="L557" s="6"/>
    </row>
    <row r="558" customFormat="false" ht="18.7" hidden="false" customHeight="true" outlineLevel="0" collapsed="false">
      <c r="C558" s="5"/>
      <c r="I558" s="6"/>
      <c r="L558" s="6"/>
    </row>
    <row r="559" customFormat="false" ht="18.7" hidden="false" customHeight="true" outlineLevel="0" collapsed="false">
      <c r="C559" s="5"/>
      <c r="I559" s="6"/>
      <c r="L559" s="6"/>
    </row>
    <row r="560" customFormat="false" ht="18.7" hidden="false" customHeight="true" outlineLevel="0" collapsed="false">
      <c r="C560" s="5"/>
      <c r="I560" s="6"/>
      <c r="L560" s="6"/>
    </row>
    <row r="561" customFormat="false" ht="18.7" hidden="false" customHeight="true" outlineLevel="0" collapsed="false">
      <c r="C561" s="5"/>
      <c r="I561" s="6"/>
      <c r="L561" s="6"/>
    </row>
    <row r="562" customFormat="false" ht="18.7" hidden="false" customHeight="true" outlineLevel="0" collapsed="false">
      <c r="C562" s="5"/>
      <c r="I562" s="6"/>
      <c r="L562" s="6"/>
    </row>
    <row r="563" customFormat="false" ht="18.7" hidden="false" customHeight="true" outlineLevel="0" collapsed="false">
      <c r="C563" s="5"/>
      <c r="I563" s="6"/>
      <c r="L563" s="6"/>
    </row>
    <row r="564" customFormat="false" ht="18.7" hidden="false" customHeight="true" outlineLevel="0" collapsed="false">
      <c r="C564" s="5"/>
      <c r="I564" s="6"/>
      <c r="L564" s="6"/>
    </row>
    <row r="565" customFormat="false" ht="18.7" hidden="false" customHeight="true" outlineLevel="0" collapsed="false">
      <c r="C565" s="5"/>
      <c r="I565" s="6"/>
      <c r="L565" s="6"/>
    </row>
    <row r="566" customFormat="false" ht="18.7" hidden="false" customHeight="true" outlineLevel="0" collapsed="false">
      <c r="C566" s="5"/>
      <c r="I566" s="6"/>
      <c r="L566" s="6"/>
    </row>
    <row r="567" customFormat="false" ht="18.7" hidden="false" customHeight="true" outlineLevel="0" collapsed="false">
      <c r="C567" s="5"/>
      <c r="I567" s="6"/>
      <c r="L567" s="6"/>
    </row>
    <row r="568" customFormat="false" ht="18.7" hidden="false" customHeight="true" outlineLevel="0" collapsed="false">
      <c r="C568" s="5"/>
      <c r="I568" s="6"/>
      <c r="L568" s="6"/>
    </row>
    <row r="569" customFormat="false" ht="18.7" hidden="false" customHeight="true" outlineLevel="0" collapsed="false">
      <c r="C569" s="5"/>
      <c r="I569" s="6"/>
      <c r="L569" s="6"/>
    </row>
    <row r="570" customFormat="false" ht="18.7" hidden="false" customHeight="true" outlineLevel="0" collapsed="false">
      <c r="C570" s="5"/>
      <c r="I570" s="6"/>
      <c r="L570" s="6"/>
    </row>
    <row r="571" customFormat="false" ht="18.7" hidden="false" customHeight="true" outlineLevel="0" collapsed="false">
      <c r="C571" s="5"/>
      <c r="I571" s="6"/>
      <c r="L571" s="6"/>
    </row>
    <row r="572" customFormat="false" ht="18.7" hidden="false" customHeight="true" outlineLevel="0" collapsed="false">
      <c r="C572" s="5"/>
      <c r="I572" s="6"/>
      <c r="L572" s="6"/>
    </row>
    <row r="573" customFormat="false" ht="18.7" hidden="false" customHeight="true" outlineLevel="0" collapsed="false">
      <c r="C573" s="5"/>
      <c r="I573" s="6"/>
      <c r="L573" s="6"/>
    </row>
    <row r="574" customFormat="false" ht="18.7" hidden="false" customHeight="true" outlineLevel="0" collapsed="false">
      <c r="C574" s="5"/>
      <c r="I574" s="6"/>
      <c r="L574" s="6"/>
    </row>
    <row r="575" customFormat="false" ht="18.7" hidden="false" customHeight="true" outlineLevel="0" collapsed="false">
      <c r="C575" s="5"/>
      <c r="I575" s="6"/>
      <c r="L575" s="6"/>
    </row>
    <row r="576" customFormat="false" ht="18.7" hidden="false" customHeight="true" outlineLevel="0" collapsed="false">
      <c r="C576" s="5"/>
      <c r="I576" s="6"/>
      <c r="L576" s="6"/>
    </row>
    <row r="577" customFormat="false" ht="18.7" hidden="false" customHeight="true" outlineLevel="0" collapsed="false">
      <c r="C577" s="5"/>
      <c r="I577" s="6"/>
      <c r="L577" s="6"/>
    </row>
    <row r="578" customFormat="false" ht="18.7" hidden="false" customHeight="true" outlineLevel="0" collapsed="false">
      <c r="C578" s="5"/>
      <c r="I578" s="6"/>
      <c r="L578" s="6"/>
    </row>
    <row r="579" customFormat="false" ht="18.7" hidden="false" customHeight="true" outlineLevel="0" collapsed="false">
      <c r="C579" s="5"/>
      <c r="I579" s="6"/>
      <c r="L579" s="6"/>
    </row>
    <row r="580" customFormat="false" ht="18.7" hidden="false" customHeight="true" outlineLevel="0" collapsed="false">
      <c r="C580" s="5"/>
      <c r="I580" s="6"/>
      <c r="L580" s="6"/>
    </row>
    <row r="581" customFormat="false" ht="18.7" hidden="false" customHeight="true" outlineLevel="0" collapsed="false">
      <c r="C581" s="5"/>
      <c r="I581" s="6"/>
      <c r="L581" s="6"/>
    </row>
    <row r="582" customFormat="false" ht="18.7" hidden="false" customHeight="true" outlineLevel="0" collapsed="false">
      <c r="C582" s="5"/>
      <c r="I582" s="6"/>
      <c r="L582" s="6"/>
    </row>
    <row r="583" customFormat="false" ht="18.7" hidden="false" customHeight="true" outlineLevel="0" collapsed="false">
      <c r="C583" s="5"/>
      <c r="I583" s="6"/>
      <c r="L583" s="6"/>
    </row>
    <row r="584" customFormat="false" ht="18.7" hidden="false" customHeight="true" outlineLevel="0" collapsed="false">
      <c r="C584" s="5"/>
      <c r="I584" s="6"/>
      <c r="L584" s="6"/>
    </row>
    <row r="585" customFormat="false" ht="18.7" hidden="false" customHeight="true" outlineLevel="0" collapsed="false">
      <c r="C585" s="5"/>
      <c r="I585" s="6"/>
      <c r="L585" s="6"/>
    </row>
    <row r="586" customFormat="false" ht="18.7" hidden="false" customHeight="true" outlineLevel="0" collapsed="false">
      <c r="C586" s="5"/>
      <c r="I586" s="6"/>
      <c r="L586" s="6"/>
    </row>
    <row r="587" customFormat="false" ht="18.7" hidden="false" customHeight="true" outlineLevel="0" collapsed="false">
      <c r="C587" s="5"/>
      <c r="I587" s="6"/>
      <c r="L587" s="6"/>
    </row>
    <row r="588" customFormat="false" ht="18.7" hidden="false" customHeight="true" outlineLevel="0" collapsed="false">
      <c r="C588" s="5"/>
      <c r="I588" s="6"/>
      <c r="L588" s="6"/>
    </row>
    <row r="589" customFormat="false" ht="18.7" hidden="false" customHeight="true" outlineLevel="0" collapsed="false">
      <c r="C589" s="5"/>
      <c r="I589" s="6"/>
      <c r="L589" s="6"/>
    </row>
    <row r="590" customFormat="false" ht="18.7" hidden="false" customHeight="true" outlineLevel="0" collapsed="false">
      <c r="C590" s="5"/>
      <c r="I590" s="6"/>
      <c r="L590" s="6"/>
    </row>
    <row r="591" customFormat="false" ht="18.7" hidden="false" customHeight="true" outlineLevel="0" collapsed="false">
      <c r="C591" s="5"/>
      <c r="I591" s="6"/>
      <c r="L591" s="6"/>
    </row>
    <row r="592" customFormat="false" ht="18.7" hidden="false" customHeight="true" outlineLevel="0" collapsed="false">
      <c r="C592" s="5"/>
      <c r="I592" s="6"/>
      <c r="L592" s="6"/>
    </row>
    <row r="593" customFormat="false" ht="18.7" hidden="false" customHeight="true" outlineLevel="0" collapsed="false">
      <c r="C593" s="5"/>
      <c r="I593" s="6"/>
      <c r="L593" s="6"/>
    </row>
    <row r="594" customFormat="false" ht="18.7" hidden="false" customHeight="true" outlineLevel="0" collapsed="false">
      <c r="C594" s="5"/>
      <c r="I594" s="6"/>
      <c r="L594" s="6"/>
    </row>
    <row r="595" customFormat="false" ht="18.7" hidden="false" customHeight="true" outlineLevel="0" collapsed="false">
      <c r="C595" s="5"/>
      <c r="I595" s="6"/>
      <c r="L595" s="6"/>
    </row>
    <row r="596" customFormat="false" ht="18.7" hidden="false" customHeight="true" outlineLevel="0" collapsed="false">
      <c r="C596" s="5"/>
      <c r="I596" s="6"/>
      <c r="L596" s="6"/>
    </row>
    <row r="597" customFormat="false" ht="18.7" hidden="false" customHeight="true" outlineLevel="0" collapsed="false">
      <c r="C597" s="5"/>
      <c r="I597" s="6"/>
      <c r="L597" s="6"/>
    </row>
    <row r="598" customFormat="false" ht="18.7" hidden="false" customHeight="true" outlineLevel="0" collapsed="false">
      <c r="C598" s="5"/>
      <c r="I598" s="6"/>
      <c r="L598" s="6"/>
    </row>
    <row r="599" customFormat="false" ht="18.7" hidden="false" customHeight="true" outlineLevel="0" collapsed="false">
      <c r="C599" s="5"/>
      <c r="I599" s="6"/>
      <c r="L599" s="6"/>
    </row>
    <row r="600" customFormat="false" ht="18.7" hidden="false" customHeight="true" outlineLevel="0" collapsed="false">
      <c r="C600" s="5"/>
      <c r="I600" s="6"/>
      <c r="L600" s="6"/>
    </row>
    <row r="601" customFormat="false" ht="18.7" hidden="false" customHeight="true" outlineLevel="0" collapsed="false">
      <c r="C601" s="5"/>
      <c r="I601" s="6"/>
      <c r="L601" s="6"/>
    </row>
    <row r="602" customFormat="false" ht="18.7" hidden="false" customHeight="true" outlineLevel="0" collapsed="false">
      <c r="C602" s="5"/>
      <c r="I602" s="6"/>
      <c r="L602" s="6"/>
    </row>
    <row r="603" customFormat="false" ht="18.7" hidden="false" customHeight="true" outlineLevel="0" collapsed="false">
      <c r="C603" s="5"/>
      <c r="I603" s="6"/>
      <c r="L603" s="6"/>
    </row>
    <row r="604" customFormat="false" ht="18.7" hidden="false" customHeight="true" outlineLevel="0" collapsed="false">
      <c r="C604" s="5"/>
      <c r="I604" s="6"/>
      <c r="L604" s="6"/>
    </row>
    <row r="605" customFormat="false" ht="18.7" hidden="false" customHeight="true" outlineLevel="0" collapsed="false">
      <c r="C605" s="5"/>
      <c r="I605" s="6"/>
      <c r="L605" s="6"/>
    </row>
    <row r="606" customFormat="false" ht="18.7" hidden="false" customHeight="true" outlineLevel="0" collapsed="false">
      <c r="C606" s="5"/>
      <c r="I606" s="6"/>
      <c r="L606" s="6"/>
    </row>
    <row r="607" customFormat="false" ht="18.7" hidden="false" customHeight="true" outlineLevel="0" collapsed="false">
      <c r="C607" s="5"/>
      <c r="I607" s="6"/>
      <c r="L607" s="6"/>
    </row>
    <row r="608" customFormat="false" ht="18.7" hidden="false" customHeight="true" outlineLevel="0" collapsed="false">
      <c r="C608" s="5"/>
      <c r="I608" s="6"/>
      <c r="L608" s="6"/>
    </row>
    <row r="609" customFormat="false" ht="18.7" hidden="false" customHeight="true" outlineLevel="0" collapsed="false">
      <c r="C609" s="5"/>
      <c r="I609" s="6"/>
      <c r="L609" s="6"/>
    </row>
    <row r="610" customFormat="false" ht="18.7" hidden="false" customHeight="true" outlineLevel="0" collapsed="false">
      <c r="C610" s="5"/>
      <c r="I610" s="6"/>
      <c r="L610" s="6"/>
    </row>
    <row r="611" customFormat="false" ht="18.7" hidden="false" customHeight="true" outlineLevel="0" collapsed="false">
      <c r="C611" s="5"/>
      <c r="I611" s="6"/>
      <c r="L611" s="6"/>
    </row>
    <row r="612" customFormat="false" ht="18.7" hidden="false" customHeight="true" outlineLevel="0" collapsed="false">
      <c r="C612" s="5"/>
      <c r="I612" s="6"/>
      <c r="L612" s="6"/>
    </row>
    <row r="613" customFormat="false" ht="18.7" hidden="false" customHeight="true" outlineLevel="0" collapsed="false">
      <c r="C613" s="5"/>
      <c r="I613" s="6"/>
      <c r="L613" s="6"/>
    </row>
    <row r="614" customFormat="false" ht="18.7" hidden="false" customHeight="true" outlineLevel="0" collapsed="false">
      <c r="C614" s="5"/>
      <c r="I614" s="6"/>
      <c r="L614" s="6"/>
    </row>
    <row r="615" customFormat="false" ht="18.7" hidden="false" customHeight="true" outlineLevel="0" collapsed="false">
      <c r="C615" s="5"/>
      <c r="I615" s="6"/>
      <c r="L615" s="6"/>
    </row>
    <row r="616" customFormat="false" ht="18.7" hidden="false" customHeight="true" outlineLevel="0" collapsed="false">
      <c r="C616" s="5"/>
      <c r="I616" s="6"/>
      <c r="L616" s="6"/>
    </row>
    <row r="617" customFormat="false" ht="18.7" hidden="false" customHeight="true" outlineLevel="0" collapsed="false">
      <c r="C617" s="5"/>
      <c r="I617" s="6"/>
      <c r="L617" s="6"/>
    </row>
    <row r="618" customFormat="false" ht="18.7" hidden="false" customHeight="true" outlineLevel="0" collapsed="false">
      <c r="C618" s="5"/>
      <c r="I618" s="6"/>
      <c r="L618" s="6"/>
    </row>
    <row r="619" customFormat="false" ht="18.7" hidden="false" customHeight="true" outlineLevel="0" collapsed="false">
      <c r="C619" s="5"/>
      <c r="I619" s="6"/>
      <c r="L619" s="6"/>
    </row>
    <row r="620" customFormat="false" ht="18.7" hidden="false" customHeight="true" outlineLevel="0" collapsed="false">
      <c r="C620" s="5"/>
      <c r="I620" s="6"/>
      <c r="L620" s="6"/>
    </row>
    <row r="621" customFormat="false" ht="18.7" hidden="false" customHeight="true" outlineLevel="0" collapsed="false">
      <c r="C621" s="5"/>
      <c r="I621" s="6"/>
      <c r="L621" s="6"/>
    </row>
    <row r="622" customFormat="false" ht="18.7" hidden="false" customHeight="true" outlineLevel="0" collapsed="false">
      <c r="C622" s="5"/>
      <c r="I622" s="6"/>
      <c r="L622" s="6"/>
    </row>
    <row r="623" customFormat="false" ht="18.7" hidden="false" customHeight="true" outlineLevel="0" collapsed="false">
      <c r="C623" s="5"/>
      <c r="I623" s="6"/>
      <c r="L623" s="6"/>
      <c r="O623" s="6"/>
      <c r="R623" s="6"/>
      <c r="U623" s="6"/>
    </row>
    <row r="624" customFormat="false" ht="18.7" hidden="false" customHeight="true" outlineLevel="0" collapsed="false">
      <c r="C624" s="5"/>
      <c r="I624" s="6"/>
    </row>
    <row r="625" customFormat="false" ht="18.7" hidden="false" customHeight="true" outlineLevel="0" collapsed="false">
      <c r="C625" s="5"/>
      <c r="I625" s="6"/>
    </row>
    <row r="626" customFormat="false" ht="18.7" hidden="false" customHeight="true" outlineLevel="0" collapsed="false">
      <c r="C626" s="5"/>
      <c r="I626" s="6"/>
    </row>
    <row r="627" customFormat="false" ht="18.7" hidden="false" customHeight="true" outlineLevel="0" collapsed="false">
      <c r="C627" s="5"/>
      <c r="I627" s="6"/>
    </row>
    <row r="628" customFormat="false" ht="18.7" hidden="false" customHeight="true" outlineLevel="0" collapsed="false">
      <c r="C628" s="5"/>
      <c r="I628" s="6"/>
    </row>
    <row r="629" customFormat="false" ht="18.7" hidden="false" customHeight="true" outlineLevel="0" collapsed="false">
      <c r="C629" s="5"/>
      <c r="I629" s="6"/>
    </row>
    <row r="630" customFormat="false" ht="18.7" hidden="false" customHeight="true" outlineLevel="0" collapsed="false">
      <c r="C630" s="5"/>
      <c r="I630" s="6"/>
    </row>
    <row r="631" customFormat="false" ht="18.7" hidden="false" customHeight="true" outlineLevel="0" collapsed="false">
      <c r="C631" s="5"/>
      <c r="I631" s="6"/>
    </row>
    <row r="632" customFormat="false" ht="18.7" hidden="false" customHeight="true" outlineLevel="0" collapsed="false">
      <c r="C632" s="5"/>
      <c r="I632" s="6"/>
    </row>
    <row r="633" customFormat="false" ht="18.7" hidden="false" customHeight="true" outlineLevel="0" collapsed="false">
      <c r="C633" s="5"/>
      <c r="I633" s="6"/>
    </row>
    <row r="634" customFormat="false" ht="18.7" hidden="false" customHeight="true" outlineLevel="0" collapsed="false">
      <c r="C634" s="5"/>
      <c r="I634" s="6"/>
    </row>
    <row r="635" customFormat="false" ht="18.7" hidden="false" customHeight="true" outlineLevel="0" collapsed="false">
      <c r="C635" s="5"/>
      <c r="I635" s="6"/>
    </row>
    <row r="636" customFormat="false" ht="18.7" hidden="false" customHeight="true" outlineLevel="0" collapsed="false">
      <c r="C636" s="5"/>
      <c r="I636" s="6"/>
    </row>
    <row r="637" customFormat="false" ht="18.7" hidden="false" customHeight="true" outlineLevel="0" collapsed="false">
      <c r="C637" s="5"/>
      <c r="I637" s="6"/>
    </row>
    <row r="638" customFormat="false" ht="18.7" hidden="false" customHeight="true" outlineLevel="0" collapsed="false">
      <c r="C638" s="5"/>
      <c r="I638" s="6"/>
    </row>
    <row r="639" customFormat="false" ht="18.7" hidden="false" customHeight="true" outlineLevel="0" collapsed="false">
      <c r="C639" s="5"/>
      <c r="I639" s="6"/>
    </row>
    <row r="640" customFormat="false" ht="18.7" hidden="false" customHeight="true" outlineLevel="0" collapsed="false">
      <c r="C640" s="5"/>
      <c r="I640" s="6"/>
    </row>
    <row r="641" customFormat="false" ht="18.7" hidden="false" customHeight="true" outlineLevel="0" collapsed="false">
      <c r="C641" s="5"/>
      <c r="I641" s="6"/>
    </row>
    <row r="642" customFormat="false" ht="18.7" hidden="false" customHeight="true" outlineLevel="0" collapsed="false">
      <c r="C642" s="5"/>
      <c r="I642" s="6"/>
    </row>
    <row r="643" customFormat="false" ht="18.7" hidden="false" customHeight="true" outlineLevel="0" collapsed="false">
      <c r="C643" s="5"/>
      <c r="I643" s="6"/>
    </row>
    <row r="644" customFormat="false" ht="18.7" hidden="false" customHeight="true" outlineLevel="0" collapsed="false">
      <c r="C644" s="5"/>
      <c r="I644" s="6"/>
    </row>
    <row r="645" customFormat="false" ht="18.7" hidden="false" customHeight="true" outlineLevel="0" collapsed="false">
      <c r="C645" s="5"/>
      <c r="I645" s="6"/>
    </row>
    <row r="646" customFormat="false" ht="18.7" hidden="false" customHeight="true" outlineLevel="0" collapsed="false">
      <c r="C646" s="5"/>
      <c r="I646" s="6"/>
    </row>
    <row r="647" customFormat="false" ht="18.7" hidden="false" customHeight="true" outlineLevel="0" collapsed="false">
      <c r="C647" s="5"/>
      <c r="I647" s="6"/>
    </row>
    <row r="648" customFormat="false" ht="18.7" hidden="false" customHeight="true" outlineLevel="0" collapsed="false">
      <c r="C648" s="5"/>
      <c r="I648" s="6"/>
    </row>
    <row r="649" customFormat="false" ht="18.7" hidden="false" customHeight="true" outlineLevel="0" collapsed="false">
      <c r="C649" s="5"/>
      <c r="I649" s="6"/>
    </row>
    <row r="650" customFormat="false" ht="18.7" hidden="false" customHeight="true" outlineLevel="0" collapsed="false">
      <c r="C650" s="5"/>
      <c r="I650" s="6"/>
    </row>
    <row r="651" customFormat="false" ht="18.7" hidden="false" customHeight="true" outlineLevel="0" collapsed="false">
      <c r="C651" s="5"/>
      <c r="I651" s="6"/>
    </row>
    <row r="652" customFormat="false" ht="18.7" hidden="false" customHeight="true" outlineLevel="0" collapsed="false">
      <c r="C652" s="5"/>
      <c r="I652" s="6"/>
    </row>
    <row r="653" customFormat="false" ht="18.7" hidden="false" customHeight="true" outlineLevel="0" collapsed="false">
      <c r="C653" s="5"/>
      <c r="I653" s="6"/>
    </row>
    <row r="654" customFormat="false" ht="18.7" hidden="false" customHeight="true" outlineLevel="0" collapsed="false">
      <c r="C654" s="5"/>
      <c r="I654" s="6"/>
    </row>
    <row r="655" customFormat="false" ht="18.7" hidden="false" customHeight="true" outlineLevel="0" collapsed="false">
      <c r="C655" s="5"/>
      <c r="I655" s="6"/>
    </row>
    <row r="656" customFormat="false" ht="18.7" hidden="false" customHeight="true" outlineLevel="0" collapsed="false">
      <c r="C656" s="5"/>
      <c r="I656" s="6"/>
    </row>
    <row r="657" customFormat="false" ht="18.7" hidden="false" customHeight="true" outlineLevel="0" collapsed="false">
      <c r="C657" s="5"/>
      <c r="I657" s="6"/>
    </row>
    <row r="658" customFormat="false" ht="18.7" hidden="false" customHeight="true" outlineLevel="0" collapsed="false">
      <c r="C658" s="5"/>
      <c r="I658" s="6"/>
    </row>
    <row r="659" customFormat="false" ht="18.7" hidden="false" customHeight="true" outlineLevel="0" collapsed="false">
      <c r="C659" s="5"/>
      <c r="I659" s="6"/>
    </row>
    <row r="660" customFormat="false" ht="18.7" hidden="false" customHeight="true" outlineLevel="0" collapsed="false">
      <c r="C660" s="5"/>
      <c r="I660" s="6"/>
    </row>
    <row r="661" customFormat="false" ht="18.7" hidden="false" customHeight="true" outlineLevel="0" collapsed="false">
      <c r="C661" s="5"/>
      <c r="I661" s="6"/>
    </row>
    <row r="662" customFormat="false" ht="18.7" hidden="false" customHeight="true" outlineLevel="0" collapsed="false">
      <c r="C662" s="5"/>
      <c r="I662" s="6"/>
    </row>
    <row r="663" customFormat="false" ht="18.7" hidden="false" customHeight="true" outlineLevel="0" collapsed="false">
      <c r="C663" s="5"/>
      <c r="I663" s="6"/>
    </row>
    <row r="664" customFormat="false" ht="18.7" hidden="false" customHeight="true" outlineLevel="0" collapsed="false">
      <c r="C664" s="5"/>
      <c r="I664" s="6"/>
    </row>
    <row r="665" customFormat="false" ht="18.7" hidden="false" customHeight="true" outlineLevel="0" collapsed="false">
      <c r="C665" s="5"/>
      <c r="I665" s="6"/>
    </row>
    <row r="666" customFormat="false" ht="18.7" hidden="false" customHeight="true" outlineLevel="0" collapsed="false">
      <c r="C666" s="5"/>
      <c r="I666" s="6"/>
    </row>
    <row r="667" customFormat="false" ht="18.7" hidden="false" customHeight="true" outlineLevel="0" collapsed="false">
      <c r="C667" s="5"/>
      <c r="I667" s="6"/>
    </row>
    <row r="668" customFormat="false" ht="18.7" hidden="false" customHeight="true" outlineLevel="0" collapsed="false">
      <c r="C668" s="5"/>
      <c r="I668" s="6"/>
    </row>
    <row r="669" customFormat="false" ht="18.7" hidden="false" customHeight="true" outlineLevel="0" collapsed="false">
      <c r="C669" s="5"/>
      <c r="I669" s="6"/>
    </row>
    <row r="670" customFormat="false" ht="18.7" hidden="false" customHeight="true" outlineLevel="0" collapsed="false">
      <c r="C670" s="5"/>
      <c r="I670" s="6"/>
    </row>
    <row r="671" customFormat="false" ht="18.7" hidden="false" customHeight="true" outlineLevel="0" collapsed="false">
      <c r="C671" s="5"/>
      <c r="I671" s="6"/>
    </row>
    <row r="672" customFormat="false" ht="18.7" hidden="false" customHeight="true" outlineLevel="0" collapsed="false">
      <c r="C672" s="5"/>
      <c r="I672" s="6"/>
    </row>
    <row r="673" customFormat="false" ht="18.7" hidden="false" customHeight="true" outlineLevel="0" collapsed="false">
      <c r="C673" s="5"/>
      <c r="I673" s="6"/>
    </row>
    <row r="674" customFormat="false" ht="18.7" hidden="false" customHeight="true" outlineLevel="0" collapsed="false">
      <c r="C674" s="5"/>
      <c r="I674" s="6"/>
    </row>
    <row r="675" customFormat="false" ht="18.7" hidden="false" customHeight="true" outlineLevel="0" collapsed="false">
      <c r="C675" s="5"/>
      <c r="I675" s="6"/>
    </row>
    <row r="676" customFormat="false" ht="18.7" hidden="false" customHeight="true" outlineLevel="0" collapsed="false">
      <c r="C676" s="5"/>
      <c r="I676" s="6"/>
    </row>
    <row r="677" customFormat="false" ht="18.7" hidden="false" customHeight="true" outlineLevel="0" collapsed="false">
      <c r="C677" s="5"/>
      <c r="I677" s="6"/>
    </row>
    <row r="678" customFormat="false" ht="18.7" hidden="false" customHeight="true" outlineLevel="0" collapsed="false">
      <c r="C678" s="5"/>
      <c r="I678" s="6"/>
    </row>
    <row r="679" customFormat="false" ht="18.7" hidden="false" customHeight="true" outlineLevel="0" collapsed="false">
      <c r="C679" s="5"/>
      <c r="I679" s="6"/>
    </row>
    <row r="680" customFormat="false" ht="18.7" hidden="false" customHeight="true" outlineLevel="0" collapsed="false">
      <c r="C680" s="5"/>
      <c r="I680" s="6"/>
    </row>
    <row r="681" customFormat="false" ht="18.7" hidden="false" customHeight="true" outlineLevel="0" collapsed="false">
      <c r="C681" s="5"/>
      <c r="I681" s="6"/>
    </row>
    <row r="682" customFormat="false" ht="18.7" hidden="false" customHeight="true" outlineLevel="0" collapsed="false">
      <c r="C682" s="5"/>
      <c r="I682" s="6"/>
    </row>
    <row r="683" customFormat="false" ht="18.7" hidden="false" customHeight="true" outlineLevel="0" collapsed="false">
      <c r="C683" s="5"/>
      <c r="I683" s="6"/>
    </row>
    <row r="684" customFormat="false" ht="18.7" hidden="false" customHeight="true" outlineLevel="0" collapsed="false">
      <c r="C684" s="5"/>
      <c r="I684" s="6"/>
    </row>
    <row r="685" customFormat="false" ht="18.7" hidden="false" customHeight="true" outlineLevel="0" collapsed="false">
      <c r="C685" s="5"/>
      <c r="I685" s="6"/>
    </row>
    <row r="686" customFormat="false" ht="18.7" hidden="false" customHeight="true" outlineLevel="0" collapsed="false">
      <c r="C686" s="5"/>
      <c r="I686" s="6"/>
    </row>
    <row r="687" customFormat="false" ht="18.7" hidden="false" customHeight="true" outlineLevel="0" collapsed="false">
      <c r="C687" s="5"/>
      <c r="I687" s="6"/>
    </row>
    <row r="688" customFormat="false" ht="18.7" hidden="false" customHeight="true" outlineLevel="0" collapsed="false">
      <c r="C688" s="5"/>
      <c r="I688" s="6"/>
    </row>
    <row r="689" customFormat="false" ht="18.7" hidden="false" customHeight="true" outlineLevel="0" collapsed="false">
      <c r="C689" s="5"/>
      <c r="I689" s="6"/>
    </row>
    <row r="690" customFormat="false" ht="18.7" hidden="false" customHeight="true" outlineLevel="0" collapsed="false">
      <c r="C690" s="5"/>
      <c r="I690" s="6"/>
    </row>
    <row r="691" customFormat="false" ht="18.7" hidden="false" customHeight="true" outlineLevel="0" collapsed="false">
      <c r="C691" s="5"/>
      <c r="I691" s="6"/>
    </row>
    <row r="692" customFormat="false" ht="18.7" hidden="false" customHeight="true" outlineLevel="0" collapsed="false">
      <c r="C692" s="5"/>
      <c r="I692" s="6"/>
    </row>
    <row r="693" customFormat="false" ht="18.7" hidden="false" customHeight="true" outlineLevel="0" collapsed="false">
      <c r="C693" s="5"/>
      <c r="I693" s="6"/>
    </row>
    <row r="694" customFormat="false" ht="18.7" hidden="false" customHeight="true" outlineLevel="0" collapsed="false">
      <c r="C694" s="5"/>
      <c r="I694" s="6"/>
    </row>
    <row r="695" customFormat="false" ht="18.7" hidden="false" customHeight="true" outlineLevel="0" collapsed="false">
      <c r="C695" s="5"/>
      <c r="I695" s="6"/>
    </row>
    <row r="696" customFormat="false" ht="18.7" hidden="false" customHeight="true" outlineLevel="0" collapsed="false">
      <c r="C696" s="5"/>
      <c r="I696" s="6"/>
    </row>
    <row r="697" customFormat="false" ht="18.7" hidden="false" customHeight="true" outlineLevel="0" collapsed="false">
      <c r="C697" s="5"/>
      <c r="I697" s="6"/>
    </row>
    <row r="698" customFormat="false" ht="18.7" hidden="false" customHeight="true" outlineLevel="0" collapsed="false">
      <c r="C698" s="5"/>
      <c r="I698" s="6"/>
    </row>
    <row r="699" customFormat="false" ht="18.7" hidden="false" customHeight="true" outlineLevel="0" collapsed="false">
      <c r="C699" s="5"/>
      <c r="I699" s="6"/>
    </row>
    <row r="700" customFormat="false" ht="18.7" hidden="false" customHeight="true" outlineLevel="0" collapsed="false">
      <c r="C700" s="5"/>
      <c r="I700" s="6"/>
    </row>
    <row r="701" customFormat="false" ht="18.7" hidden="false" customHeight="true" outlineLevel="0" collapsed="false">
      <c r="C701" s="5"/>
      <c r="I701" s="6"/>
    </row>
    <row r="702" customFormat="false" ht="18.7" hidden="false" customHeight="true" outlineLevel="0" collapsed="false">
      <c r="C702" s="5"/>
      <c r="I702" s="6"/>
    </row>
    <row r="703" customFormat="false" ht="18.7" hidden="false" customHeight="true" outlineLevel="0" collapsed="false">
      <c r="C703" s="5"/>
      <c r="I703" s="6"/>
    </row>
    <row r="704" customFormat="false" ht="18.7" hidden="false" customHeight="true" outlineLevel="0" collapsed="false">
      <c r="C704" s="5"/>
      <c r="I704" s="6"/>
    </row>
    <row r="705" customFormat="false" ht="18.7" hidden="false" customHeight="true" outlineLevel="0" collapsed="false">
      <c r="C705" s="5"/>
      <c r="I705" s="6"/>
    </row>
    <row r="706" customFormat="false" ht="18.7" hidden="false" customHeight="true" outlineLevel="0" collapsed="false">
      <c r="C706" s="5"/>
      <c r="I706" s="6"/>
    </row>
    <row r="707" customFormat="false" ht="18.7" hidden="false" customHeight="true" outlineLevel="0" collapsed="false">
      <c r="C707" s="5"/>
      <c r="I707" s="6"/>
    </row>
    <row r="708" customFormat="false" ht="18.7" hidden="false" customHeight="true" outlineLevel="0" collapsed="false">
      <c r="C708" s="5"/>
      <c r="I708" s="6"/>
    </row>
    <row r="709" customFormat="false" ht="18.7" hidden="false" customHeight="true" outlineLevel="0" collapsed="false">
      <c r="C709" s="5"/>
      <c r="I709" s="6"/>
    </row>
    <row r="710" customFormat="false" ht="18.7" hidden="false" customHeight="true" outlineLevel="0" collapsed="false">
      <c r="C710" s="5"/>
      <c r="I710" s="6"/>
    </row>
    <row r="711" customFormat="false" ht="18.7" hidden="false" customHeight="true" outlineLevel="0" collapsed="false">
      <c r="C711" s="5"/>
      <c r="I711" s="6"/>
    </row>
    <row r="712" customFormat="false" ht="18.7" hidden="false" customHeight="true" outlineLevel="0" collapsed="false">
      <c r="C712" s="5"/>
      <c r="I712" s="6"/>
    </row>
    <row r="713" customFormat="false" ht="18.7" hidden="false" customHeight="true" outlineLevel="0" collapsed="false">
      <c r="C713" s="5"/>
      <c r="I713" s="6"/>
    </row>
    <row r="714" customFormat="false" ht="18.7" hidden="false" customHeight="true" outlineLevel="0" collapsed="false">
      <c r="C714" s="5"/>
      <c r="I714" s="6"/>
    </row>
    <row r="715" customFormat="false" ht="18.7" hidden="false" customHeight="true" outlineLevel="0" collapsed="false">
      <c r="C715" s="5"/>
      <c r="I715" s="6"/>
    </row>
    <row r="716" customFormat="false" ht="18.7" hidden="false" customHeight="true" outlineLevel="0" collapsed="false">
      <c r="C716" s="5"/>
      <c r="I716" s="6"/>
    </row>
    <row r="717" customFormat="false" ht="18.7" hidden="false" customHeight="true" outlineLevel="0" collapsed="false">
      <c r="C717" s="5"/>
      <c r="I717" s="6"/>
    </row>
    <row r="718" customFormat="false" ht="18.7" hidden="false" customHeight="true" outlineLevel="0" collapsed="false">
      <c r="C718" s="5"/>
      <c r="I718" s="6"/>
    </row>
    <row r="719" customFormat="false" ht="18.7" hidden="false" customHeight="true" outlineLevel="0" collapsed="false">
      <c r="C719" s="5"/>
      <c r="I719" s="6"/>
    </row>
    <row r="720" customFormat="false" ht="18.7" hidden="false" customHeight="true" outlineLevel="0" collapsed="false">
      <c r="C720" s="5"/>
      <c r="I720" s="6"/>
    </row>
    <row r="721" customFormat="false" ht="18.7" hidden="false" customHeight="true" outlineLevel="0" collapsed="false">
      <c r="C721" s="5"/>
      <c r="I721" s="6"/>
    </row>
    <row r="722" customFormat="false" ht="18.7" hidden="false" customHeight="true" outlineLevel="0" collapsed="false">
      <c r="C722" s="5"/>
      <c r="I722" s="6"/>
    </row>
    <row r="723" customFormat="false" ht="18.7" hidden="false" customHeight="true" outlineLevel="0" collapsed="false">
      <c r="C723" s="5"/>
      <c r="I723" s="6"/>
    </row>
    <row r="724" customFormat="false" ht="18.7" hidden="false" customHeight="true" outlineLevel="0" collapsed="false">
      <c r="C724" s="5"/>
      <c r="I724" s="6"/>
    </row>
    <row r="725" customFormat="false" ht="18.7" hidden="false" customHeight="true" outlineLevel="0" collapsed="false">
      <c r="C725" s="5"/>
      <c r="I725" s="6"/>
    </row>
    <row r="726" customFormat="false" ht="18.7" hidden="false" customHeight="true" outlineLevel="0" collapsed="false">
      <c r="C726" s="5"/>
      <c r="I726" s="6"/>
    </row>
    <row r="727" customFormat="false" ht="18.7" hidden="false" customHeight="true" outlineLevel="0" collapsed="false">
      <c r="C727" s="5"/>
      <c r="I727" s="6"/>
    </row>
    <row r="728" customFormat="false" ht="18.7" hidden="false" customHeight="true" outlineLevel="0" collapsed="false">
      <c r="C728" s="5"/>
      <c r="I728" s="6"/>
    </row>
    <row r="729" customFormat="false" ht="18.7" hidden="false" customHeight="true" outlineLevel="0" collapsed="false">
      <c r="C729" s="5"/>
      <c r="I729" s="6"/>
    </row>
    <row r="730" customFormat="false" ht="18.7" hidden="false" customHeight="true" outlineLevel="0" collapsed="false">
      <c r="C730" s="5"/>
      <c r="I730" s="6"/>
    </row>
    <row r="731" customFormat="false" ht="18.7" hidden="false" customHeight="true" outlineLevel="0" collapsed="false">
      <c r="C731" s="5"/>
      <c r="I731" s="6"/>
    </row>
    <row r="732" customFormat="false" ht="18.7" hidden="false" customHeight="true" outlineLevel="0" collapsed="false">
      <c r="C732" s="5"/>
      <c r="I732" s="6"/>
    </row>
    <row r="733" customFormat="false" ht="18.7" hidden="false" customHeight="true" outlineLevel="0" collapsed="false">
      <c r="C733" s="5"/>
      <c r="I733" s="6"/>
    </row>
    <row r="734" customFormat="false" ht="18.7" hidden="false" customHeight="true" outlineLevel="0" collapsed="false">
      <c r="C734" s="5"/>
      <c r="I734" s="6"/>
    </row>
    <row r="735" customFormat="false" ht="18.7" hidden="false" customHeight="true" outlineLevel="0" collapsed="false">
      <c r="C735" s="5"/>
      <c r="I735" s="6"/>
    </row>
    <row r="736" customFormat="false" ht="18.7" hidden="false" customHeight="true" outlineLevel="0" collapsed="false">
      <c r="C736" s="5"/>
      <c r="I736" s="6"/>
    </row>
    <row r="737" customFormat="false" ht="18.7" hidden="false" customHeight="true" outlineLevel="0" collapsed="false">
      <c r="C737" s="5"/>
      <c r="I737" s="6"/>
    </row>
    <row r="738" customFormat="false" ht="18.7" hidden="false" customHeight="true" outlineLevel="0" collapsed="false">
      <c r="C738" s="5"/>
      <c r="I738" s="6"/>
    </row>
    <row r="739" customFormat="false" ht="18.7" hidden="false" customHeight="true" outlineLevel="0" collapsed="false">
      <c r="C739" s="5"/>
      <c r="I739" s="6"/>
    </row>
    <row r="740" customFormat="false" ht="18.7" hidden="false" customHeight="true" outlineLevel="0" collapsed="false">
      <c r="C740" s="5"/>
      <c r="I740" s="6"/>
    </row>
    <row r="741" customFormat="false" ht="18.7" hidden="false" customHeight="true" outlineLevel="0" collapsed="false">
      <c r="C741" s="5"/>
      <c r="I741" s="6"/>
    </row>
    <row r="742" customFormat="false" ht="18.7" hidden="false" customHeight="true" outlineLevel="0" collapsed="false">
      <c r="C742" s="5"/>
      <c r="I742" s="6"/>
    </row>
    <row r="743" customFormat="false" ht="18.7" hidden="false" customHeight="true" outlineLevel="0" collapsed="false">
      <c r="C743" s="5"/>
      <c r="I743" s="6"/>
    </row>
    <row r="744" customFormat="false" ht="18.7" hidden="false" customHeight="true" outlineLevel="0" collapsed="false">
      <c r="C744" s="5"/>
      <c r="I744" s="6"/>
    </row>
    <row r="745" customFormat="false" ht="18.7" hidden="false" customHeight="true" outlineLevel="0" collapsed="false">
      <c r="C745" s="5"/>
      <c r="I745" s="6"/>
    </row>
    <row r="746" customFormat="false" ht="18.7" hidden="false" customHeight="true" outlineLevel="0" collapsed="false">
      <c r="C746" s="5"/>
      <c r="I746" s="6"/>
    </row>
    <row r="747" customFormat="false" ht="18.7" hidden="false" customHeight="true" outlineLevel="0" collapsed="false">
      <c r="C747" s="5"/>
      <c r="I747" s="6"/>
    </row>
    <row r="748" customFormat="false" ht="18.7" hidden="false" customHeight="true" outlineLevel="0" collapsed="false">
      <c r="C748" s="5"/>
      <c r="I748" s="6"/>
    </row>
    <row r="749" customFormat="false" ht="18.7" hidden="false" customHeight="true" outlineLevel="0" collapsed="false">
      <c r="C749" s="5"/>
      <c r="I749" s="6"/>
    </row>
    <row r="750" customFormat="false" ht="18.7" hidden="false" customHeight="true" outlineLevel="0" collapsed="false">
      <c r="C750" s="5"/>
      <c r="I750" s="6"/>
    </row>
    <row r="751" customFormat="false" ht="18.7" hidden="false" customHeight="true" outlineLevel="0" collapsed="false">
      <c r="C751" s="5"/>
      <c r="I751" s="6"/>
    </row>
    <row r="752" customFormat="false" ht="18.7" hidden="false" customHeight="true" outlineLevel="0" collapsed="false">
      <c r="C752" s="5"/>
      <c r="I752" s="6"/>
    </row>
    <row r="753" customFormat="false" ht="18.7" hidden="false" customHeight="true" outlineLevel="0" collapsed="false">
      <c r="C753" s="5"/>
      <c r="I753" s="6"/>
    </row>
    <row r="754" customFormat="false" ht="18.7" hidden="false" customHeight="true" outlineLevel="0" collapsed="false">
      <c r="C754" s="5"/>
      <c r="I754" s="6"/>
    </row>
    <row r="755" customFormat="false" ht="18.7" hidden="false" customHeight="true" outlineLevel="0" collapsed="false">
      <c r="C755" s="5"/>
      <c r="I755" s="6"/>
    </row>
    <row r="756" customFormat="false" ht="18.7" hidden="false" customHeight="true" outlineLevel="0" collapsed="false">
      <c r="C756" s="5"/>
      <c r="I756" s="6"/>
    </row>
    <row r="757" customFormat="false" ht="18.7" hidden="false" customHeight="true" outlineLevel="0" collapsed="false">
      <c r="C757" s="5"/>
      <c r="I757" s="6"/>
    </row>
    <row r="758" customFormat="false" ht="18.7" hidden="false" customHeight="true" outlineLevel="0" collapsed="false">
      <c r="C758" s="5"/>
      <c r="I758" s="6"/>
    </row>
    <row r="759" customFormat="false" ht="18.7" hidden="false" customHeight="true" outlineLevel="0" collapsed="false">
      <c r="C759" s="5"/>
      <c r="I759" s="6"/>
    </row>
    <row r="760" customFormat="false" ht="18.7" hidden="false" customHeight="true" outlineLevel="0" collapsed="false">
      <c r="C760" s="5"/>
      <c r="I760" s="6"/>
    </row>
    <row r="761" customFormat="false" ht="18.7" hidden="false" customHeight="true" outlineLevel="0" collapsed="false">
      <c r="C761" s="5"/>
      <c r="I761" s="6"/>
    </row>
    <row r="762" customFormat="false" ht="18.7" hidden="false" customHeight="true" outlineLevel="0" collapsed="false">
      <c r="C762" s="5"/>
      <c r="I762" s="6"/>
    </row>
    <row r="763" customFormat="false" ht="18.7" hidden="false" customHeight="true" outlineLevel="0" collapsed="false">
      <c r="C763" s="5"/>
      <c r="I763" s="6"/>
    </row>
    <row r="764" customFormat="false" ht="18.7" hidden="false" customHeight="true" outlineLevel="0" collapsed="false">
      <c r="C764" s="5"/>
      <c r="I764" s="6"/>
    </row>
    <row r="765" customFormat="false" ht="18.7" hidden="false" customHeight="true" outlineLevel="0" collapsed="false">
      <c r="C765" s="5"/>
      <c r="I765" s="6"/>
    </row>
    <row r="766" customFormat="false" ht="18.7" hidden="false" customHeight="true" outlineLevel="0" collapsed="false">
      <c r="C766" s="5"/>
      <c r="I766" s="6"/>
    </row>
    <row r="767" customFormat="false" ht="18.7" hidden="false" customHeight="true" outlineLevel="0" collapsed="false">
      <c r="C767" s="5"/>
      <c r="I767" s="6"/>
    </row>
    <row r="768" customFormat="false" ht="18.7" hidden="false" customHeight="true" outlineLevel="0" collapsed="false">
      <c r="C768" s="5"/>
      <c r="I768" s="6"/>
    </row>
    <row r="769" customFormat="false" ht="18.7" hidden="false" customHeight="true" outlineLevel="0" collapsed="false">
      <c r="C769" s="5"/>
      <c r="I769" s="6"/>
    </row>
    <row r="770" customFormat="false" ht="18.7" hidden="false" customHeight="true" outlineLevel="0" collapsed="false">
      <c r="C770" s="5"/>
      <c r="I770" s="6"/>
    </row>
    <row r="771" customFormat="false" ht="18.7" hidden="false" customHeight="true" outlineLevel="0" collapsed="false">
      <c r="C771" s="5"/>
      <c r="I771" s="6"/>
    </row>
    <row r="772" customFormat="false" ht="18.7" hidden="false" customHeight="true" outlineLevel="0" collapsed="false">
      <c r="C772" s="5"/>
      <c r="I772" s="6"/>
    </row>
    <row r="773" customFormat="false" ht="18.7" hidden="false" customHeight="true" outlineLevel="0" collapsed="false">
      <c r="C773" s="5"/>
      <c r="I773" s="6"/>
    </row>
    <row r="774" customFormat="false" ht="18.7" hidden="false" customHeight="true" outlineLevel="0" collapsed="false">
      <c r="C774" s="5"/>
      <c r="I774" s="6"/>
    </row>
    <row r="775" customFormat="false" ht="18.7" hidden="false" customHeight="true" outlineLevel="0" collapsed="false">
      <c r="C775" s="5"/>
      <c r="I775" s="6"/>
    </row>
    <row r="776" customFormat="false" ht="18.7" hidden="false" customHeight="true" outlineLevel="0" collapsed="false">
      <c r="C776" s="5"/>
      <c r="I776" s="6"/>
    </row>
    <row r="777" customFormat="false" ht="18.7" hidden="false" customHeight="true" outlineLevel="0" collapsed="false">
      <c r="C777" s="5"/>
      <c r="I777" s="6"/>
    </row>
    <row r="778" customFormat="false" ht="18.7" hidden="false" customHeight="true" outlineLevel="0" collapsed="false">
      <c r="C778" s="5"/>
      <c r="I778" s="6"/>
    </row>
    <row r="779" customFormat="false" ht="18.7" hidden="false" customHeight="true" outlineLevel="0" collapsed="false">
      <c r="C779" s="5"/>
      <c r="I779" s="6"/>
    </row>
    <row r="780" customFormat="false" ht="18.7" hidden="false" customHeight="true" outlineLevel="0" collapsed="false">
      <c r="C780" s="5"/>
      <c r="I780" s="6"/>
    </row>
    <row r="781" customFormat="false" ht="18.7" hidden="false" customHeight="true" outlineLevel="0" collapsed="false">
      <c r="C781" s="5"/>
      <c r="I781" s="6"/>
    </row>
    <row r="782" customFormat="false" ht="18.7" hidden="false" customHeight="true" outlineLevel="0" collapsed="false">
      <c r="C782" s="5"/>
      <c r="I782" s="6"/>
    </row>
    <row r="783" customFormat="false" ht="18.7" hidden="false" customHeight="true" outlineLevel="0" collapsed="false">
      <c r="C783" s="5"/>
      <c r="I783" s="6"/>
    </row>
    <row r="784" customFormat="false" ht="18.7" hidden="false" customHeight="true" outlineLevel="0" collapsed="false">
      <c r="C784" s="5"/>
      <c r="I784" s="6"/>
    </row>
    <row r="785" customFormat="false" ht="18.7" hidden="false" customHeight="true" outlineLevel="0" collapsed="false">
      <c r="C785" s="5"/>
      <c r="I785" s="6"/>
    </row>
    <row r="786" customFormat="false" ht="18.7" hidden="false" customHeight="true" outlineLevel="0" collapsed="false">
      <c r="C786" s="5"/>
      <c r="I786" s="6"/>
    </row>
    <row r="787" customFormat="false" ht="18.7" hidden="false" customHeight="true" outlineLevel="0" collapsed="false">
      <c r="C787" s="5"/>
      <c r="I787" s="6"/>
    </row>
    <row r="788" customFormat="false" ht="18.7" hidden="false" customHeight="true" outlineLevel="0" collapsed="false">
      <c r="C788" s="5"/>
      <c r="I788" s="6"/>
    </row>
    <row r="789" customFormat="false" ht="18.7" hidden="false" customHeight="true" outlineLevel="0" collapsed="false">
      <c r="C789" s="5"/>
      <c r="I789" s="6"/>
    </row>
    <row r="790" customFormat="false" ht="18.7" hidden="false" customHeight="true" outlineLevel="0" collapsed="false">
      <c r="C790" s="5"/>
      <c r="I790" s="6"/>
    </row>
    <row r="791" customFormat="false" ht="18.7" hidden="false" customHeight="true" outlineLevel="0" collapsed="false">
      <c r="C791" s="5"/>
      <c r="I791" s="6"/>
    </row>
    <row r="792" customFormat="false" ht="18.7" hidden="false" customHeight="true" outlineLevel="0" collapsed="false">
      <c r="C792" s="5"/>
      <c r="I792" s="6"/>
    </row>
    <row r="793" customFormat="false" ht="18.7" hidden="false" customHeight="true" outlineLevel="0" collapsed="false">
      <c r="C793" s="5"/>
      <c r="I793" s="6"/>
    </row>
    <row r="794" customFormat="false" ht="18.7" hidden="false" customHeight="true" outlineLevel="0" collapsed="false">
      <c r="C794" s="5"/>
      <c r="I794" s="6"/>
    </row>
    <row r="795" customFormat="false" ht="18.7" hidden="false" customHeight="true" outlineLevel="0" collapsed="false">
      <c r="C795" s="5"/>
      <c r="I795" s="6"/>
    </row>
    <row r="796" customFormat="false" ht="18.7" hidden="false" customHeight="true" outlineLevel="0" collapsed="false">
      <c r="C796" s="5"/>
      <c r="I796" s="6"/>
    </row>
    <row r="797" customFormat="false" ht="18.7" hidden="false" customHeight="true" outlineLevel="0" collapsed="false">
      <c r="C797" s="5"/>
      <c r="I797" s="6"/>
    </row>
    <row r="798" customFormat="false" ht="18.7" hidden="false" customHeight="true" outlineLevel="0" collapsed="false">
      <c r="C798" s="5"/>
      <c r="I798" s="6"/>
    </row>
    <row r="799" customFormat="false" ht="18.7" hidden="false" customHeight="true" outlineLevel="0" collapsed="false">
      <c r="C799" s="5"/>
      <c r="I799" s="6"/>
    </row>
    <row r="800" customFormat="false" ht="18.7" hidden="false" customHeight="true" outlineLevel="0" collapsed="false">
      <c r="C800" s="5"/>
      <c r="I800" s="6"/>
    </row>
    <row r="801" customFormat="false" ht="18.7" hidden="false" customHeight="true" outlineLevel="0" collapsed="false">
      <c r="C801" s="5"/>
      <c r="I801" s="6"/>
    </row>
    <row r="802" customFormat="false" ht="18.7" hidden="false" customHeight="true" outlineLevel="0" collapsed="false">
      <c r="C802" s="5"/>
      <c r="I802" s="6"/>
    </row>
    <row r="803" customFormat="false" ht="18.7" hidden="false" customHeight="true" outlineLevel="0" collapsed="false">
      <c r="C803" s="5"/>
      <c r="I803" s="6"/>
    </row>
    <row r="804" customFormat="false" ht="18.7" hidden="false" customHeight="true" outlineLevel="0" collapsed="false">
      <c r="C804" s="5"/>
      <c r="I804" s="6"/>
    </row>
    <row r="805" customFormat="false" ht="18.7" hidden="false" customHeight="true" outlineLevel="0" collapsed="false">
      <c r="C805" s="5"/>
      <c r="I805" s="6"/>
    </row>
    <row r="806" customFormat="false" ht="18.7" hidden="false" customHeight="true" outlineLevel="0" collapsed="false">
      <c r="C806" s="5"/>
      <c r="I806" s="6"/>
    </row>
    <row r="807" customFormat="false" ht="18.7" hidden="false" customHeight="true" outlineLevel="0" collapsed="false">
      <c r="C807" s="5"/>
      <c r="I807" s="6"/>
    </row>
    <row r="808" customFormat="false" ht="18.7" hidden="false" customHeight="true" outlineLevel="0" collapsed="false">
      <c r="C808" s="5"/>
      <c r="I808" s="6"/>
    </row>
    <row r="809" customFormat="false" ht="18.7" hidden="false" customHeight="true" outlineLevel="0" collapsed="false">
      <c r="C809" s="5"/>
      <c r="I809" s="6"/>
    </row>
    <row r="810" customFormat="false" ht="18.7" hidden="false" customHeight="true" outlineLevel="0" collapsed="false">
      <c r="C810" s="5"/>
      <c r="I810" s="6"/>
    </row>
    <row r="811" customFormat="false" ht="18.7" hidden="false" customHeight="true" outlineLevel="0" collapsed="false">
      <c r="C811" s="5"/>
      <c r="I811" s="6"/>
    </row>
    <row r="812" customFormat="false" ht="18.7" hidden="false" customHeight="true" outlineLevel="0" collapsed="false">
      <c r="C812" s="5"/>
      <c r="I812" s="6"/>
    </row>
    <row r="813" customFormat="false" ht="18.7" hidden="false" customHeight="true" outlineLevel="0" collapsed="false">
      <c r="C813" s="5"/>
      <c r="I813" s="6"/>
    </row>
    <row r="814" customFormat="false" ht="18.7" hidden="false" customHeight="true" outlineLevel="0" collapsed="false">
      <c r="C814" s="5"/>
      <c r="I814" s="6"/>
    </row>
    <row r="815" customFormat="false" ht="18.7" hidden="false" customHeight="true" outlineLevel="0" collapsed="false">
      <c r="C815" s="5"/>
      <c r="I815" s="6"/>
    </row>
    <row r="816" customFormat="false" ht="18.7" hidden="false" customHeight="true" outlineLevel="0" collapsed="false">
      <c r="C816" s="5"/>
      <c r="I816" s="6"/>
    </row>
    <row r="817" customFormat="false" ht="18.7" hidden="false" customHeight="true" outlineLevel="0" collapsed="false">
      <c r="C817" s="5"/>
      <c r="I817" s="6"/>
    </row>
    <row r="818" customFormat="false" ht="18.7" hidden="false" customHeight="true" outlineLevel="0" collapsed="false">
      <c r="C818" s="5"/>
      <c r="I818" s="6"/>
    </row>
    <row r="819" customFormat="false" ht="18.7" hidden="false" customHeight="true" outlineLevel="0" collapsed="false">
      <c r="C819" s="5"/>
      <c r="I819" s="6"/>
    </row>
    <row r="820" customFormat="false" ht="18.7" hidden="false" customHeight="true" outlineLevel="0" collapsed="false">
      <c r="C820" s="5"/>
      <c r="I820" s="6"/>
    </row>
    <row r="821" customFormat="false" ht="18.7" hidden="false" customHeight="true" outlineLevel="0" collapsed="false">
      <c r="C821" s="5"/>
      <c r="I821" s="6"/>
    </row>
    <row r="822" customFormat="false" ht="18.7" hidden="false" customHeight="true" outlineLevel="0" collapsed="false">
      <c r="C822" s="5"/>
      <c r="I822" s="6"/>
    </row>
    <row r="823" customFormat="false" ht="18.7" hidden="false" customHeight="true" outlineLevel="0" collapsed="false">
      <c r="C823" s="5"/>
      <c r="I823" s="6"/>
    </row>
    <row r="824" customFormat="false" ht="18.7" hidden="false" customHeight="true" outlineLevel="0" collapsed="false">
      <c r="C824" s="5"/>
      <c r="I824" s="6"/>
    </row>
    <row r="825" customFormat="false" ht="18.7" hidden="false" customHeight="true" outlineLevel="0" collapsed="false">
      <c r="C825" s="5"/>
      <c r="I825" s="6"/>
    </row>
    <row r="826" customFormat="false" ht="18.7" hidden="false" customHeight="true" outlineLevel="0" collapsed="false">
      <c r="C826" s="5"/>
      <c r="I826" s="6"/>
    </row>
    <row r="827" customFormat="false" ht="18.7" hidden="false" customHeight="true" outlineLevel="0" collapsed="false">
      <c r="C827" s="5"/>
      <c r="I827" s="6"/>
    </row>
    <row r="828" customFormat="false" ht="18.7" hidden="false" customHeight="true" outlineLevel="0" collapsed="false">
      <c r="C828" s="5"/>
      <c r="I828" s="6"/>
    </row>
    <row r="829" customFormat="false" ht="18.7" hidden="false" customHeight="true" outlineLevel="0" collapsed="false">
      <c r="C829" s="5"/>
      <c r="I829" s="6"/>
    </row>
    <row r="830" customFormat="false" ht="18.7" hidden="false" customHeight="true" outlineLevel="0" collapsed="false">
      <c r="C830" s="5"/>
      <c r="I830" s="6"/>
    </row>
    <row r="831" customFormat="false" ht="18.7" hidden="false" customHeight="true" outlineLevel="0" collapsed="false">
      <c r="C831" s="5"/>
      <c r="I831" s="6"/>
    </row>
    <row r="832" customFormat="false" ht="18.7" hidden="false" customHeight="true" outlineLevel="0" collapsed="false">
      <c r="C832" s="5"/>
      <c r="I832" s="6"/>
    </row>
    <row r="833" customFormat="false" ht="18.7" hidden="false" customHeight="true" outlineLevel="0" collapsed="false">
      <c r="C833" s="5"/>
      <c r="I833" s="6"/>
    </row>
    <row r="834" customFormat="false" ht="18.7" hidden="false" customHeight="true" outlineLevel="0" collapsed="false">
      <c r="C834" s="5"/>
      <c r="I834" s="6"/>
    </row>
    <row r="835" customFormat="false" ht="18.7" hidden="false" customHeight="true" outlineLevel="0" collapsed="false">
      <c r="C835" s="5"/>
      <c r="I835" s="6"/>
    </row>
    <row r="836" customFormat="false" ht="18.7" hidden="false" customHeight="true" outlineLevel="0" collapsed="false">
      <c r="C836" s="5"/>
      <c r="I836" s="6"/>
    </row>
    <row r="837" customFormat="false" ht="18.7" hidden="false" customHeight="true" outlineLevel="0" collapsed="false">
      <c r="C837" s="5"/>
      <c r="I837" s="6"/>
    </row>
    <row r="838" customFormat="false" ht="18.7" hidden="false" customHeight="true" outlineLevel="0" collapsed="false">
      <c r="C838" s="5"/>
      <c r="I838" s="6"/>
    </row>
    <row r="839" customFormat="false" ht="18.7" hidden="false" customHeight="true" outlineLevel="0" collapsed="false">
      <c r="C839" s="5"/>
      <c r="I839" s="6"/>
    </row>
    <row r="840" customFormat="false" ht="18.7" hidden="false" customHeight="true" outlineLevel="0" collapsed="false">
      <c r="C840" s="5"/>
      <c r="I840" s="6"/>
    </row>
    <row r="841" customFormat="false" ht="18.7" hidden="false" customHeight="true" outlineLevel="0" collapsed="false">
      <c r="C841" s="5"/>
      <c r="I841" s="6"/>
    </row>
    <row r="842" customFormat="false" ht="18.7" hidden="false" customHeight="true" outlineLevel="0" collapsed="false">
      <c r="C842" s="5"/>
      <c r="I842" s="6"/>
    </row>
    <row r="843" customFormat="false" ht="18.7" hidden="false" customHeight="true" outlineLevel="0" collapsed="false">
      <c r="C843" s="5"/>
      <c r="I843" s="6"/>
    </row>
    <row r="844" customFormat="false" ht="18.7" hidden="false" customHeight="true" outlineLevel="0" collapsed="false">
      <c r="C844" s="5"/>
      <c r="I844" s="6"/>
    </row>
    <row r="845" customFormat="false" ht="18.7" hidden="false" customHeight="true" outlineLevel="0" collapsed="false">
      <c r="C845" s="5"/>
      <c r="I845" s="6"/>
    </row>
    <row r="846" customFormat="false" ht="18.7" hidden="false" customHeight="true" outlineLevel="0" collapsed="false">
      <c r="C846" s="5"/>
      <c r="I846" s="6"/>
    </row>
    <row r="847" customFormat="false" ht="18.7" hidden="false" customHeight="true" outlineLevel="0" collapsed="false">
      <c r="C847" s="5"/>
      <c r="I847" s="6"/>
    </row>
    <row r="848" customFormat="false" ht="18.7" hidden="false" customHeight="true" outlineLevel="0" collapsed="false">
      <c r="C848" s="5"/>
      <c r="I848" s="6"/>
    </row>
    <row r="849" customFormat="false" ht="18.7" hidden="false" customHeight="true" outlineLevel="0" collapsed="false">
      <c r="C849" s="5"/>
      <c r="I849" s="6"/>
    </row>
    <row r="850" customFormat="false" ht="18.7" hidden="false" customHeight="true" outlineLevel="0" collapsed="false">
      <c r="C850" s="5"/>
      <c r="I850" s="6"/>
    </row>
    <row r="851" customFormat="false" ht="18.7" hidden="false" customHeight="true" outlineLevel="0" collapsed="false">
      <c r="C851" s="5"/>
      <c r="I851" s="6"/>
    </row>
    <row r="852" customFormat="false" ht="18.7" hidden="false" customHeight="true" outlineLevel="0" collapsed="false">
      <c r="C852" s="5"/>
      <c r="I852" s="6"/>
    </row>
    <row r="853" customFormat="false" ht="18.7" hidden="false" customHeight="true" outlineLevel="0" collapsed="false">
      <c r="C853" s="5"/>
      <c r="I853" s="6"/>
    </row>
    <row r="854" customFormat="false" ht="18.7" hidden="false" customHeight="true" outlineLevel="0" collapsed="false">
      <c r="C854" s="5"/>
      <c r="I854" s="6"/>
    </row>
    <row r="855" customFormat="false" ht="18.7" hidden="false" customHeight="true" outlineLevel="0" collapsed="false">
      <c r="C855" s="5"/>
      <c r="I855" s="6"/>
    </row>
    <row r="856" customFormat="false" ht="18.7" hidden="false" customHeight="true" outlineLevel="0" collapsed="false">
      <c r="C856" s="5"/>
      <c r="I856" s="6"/>
    </row>
    <row r="857" customFormat="false" ht="18.7" hidden="false" customHeight="true" outlineLevel="0" collapsed="false">
      <c r="C857" s="5"/>
      <c r="I857" s="6"/>
    </row>
    <row r="858" customFormat="false" ht="18.7" hidden="false" customHeight="true" outlineLevel="0" collapsed="false">
      <c r="C858" s="5"/>
      <c r="I858" s="6"/>
    </row>
    <row r="859" customFormat="false" ht="18.7" hidden="false" customHeight="true" outlineLevel="0" collapsed="false">
      <c r="C859" s="5"/>
      <c r="I859" s="6"/>
    </row>
    <row r="860" customFormat="false" ht="18.7" hidden="false" customHeight="true" outlineLevel="0" collapsed="false">
      <c r="C860" s="5"/>
      <c r="I860" s="6"/>
    </row>
    <row r="861" customFormat="false" ht="18.7" hidden="false" customHeight="true" outlineLevel="0" collapsed="false">
      <c r="C861" s="5"/>
      <c r="I861" s="6"/>
    </row>
    <row r="862" customFormat="false" ht="18.7" hidden="false" customHeight="true" outlineLevel="0" collapsed="false">
      <c r="C862" s="5"/>
      <c r="I862" s="6"/>
    </row>
    <row r="863" customFormat="false" ht="18.7" hidden="false" customHeight="true" outlineLevel="0" collapsed="false">
      <c r="C863" s="5"/>
      <c r="I863" s="6"/>
    </row>
    <row r="864" customFormat="false" ht="18.7" hidden="false" customHeight="true" outlineLevel="0" collapsed="false">
      <c r="C864" s="5"/>
      <c r="I864" s="6"/>
    </row>
    <row r="865" customFormat="false" ht="18.7" hidden="false" customHeight="true" outlineLevel="0" collapsed="false">
      <c r="C865" s="5"/>
      <c r="I865" s="6"/>
    </row>
    <row r="866" customFormat="false" ht="18.7" hidden="false" customHeight="true" outlineLevel="0" collapsed="false">
      <c r="C866" s="5"/>
      <c r="I866" s="6"/>
    </row>
    <row r="867" customFormat="false" ht="18.7" hidden="false" customHeight="true" outlineLevel="0" collapsed="false">
      <c r="C867" s="5"/>
      <c r="I867" s="6"/>
    </row>
    <row r="868" customFormat="false" ht="18.7" hidden="false" customHeight="true" outlineLevel="0" collapsed="false">
      <c r="C868" s="5"/>
      <c r="I868" s="6"/>
    </row>
    <row r="869" customFormat="false" ht="18.7" hidden="false" customHeight="true" outlineLevel="0" collapsed="false">
      <c r="C869" s="5"/>
      <c r="I869" s="6"/>
    </row>
    <row r="870" customFormat="false" ht="18.7" hidden="false" customHeight="true" outlineLevel="0" collapsed="false">
      <c r="C870" s="5"/>
      <c r="I870" s="6"/>
    </row>
    <row r="871" customFormat="false" ht="18.7" hidden="false" customHeight="true" outlineLevel="0" collapsed="false">
      <c r="C871" s="5"/>
      <c r="I871" s="6"/>
    </row>
    <row r="872" customFormat="false" ht="18.7" hidden="false" customHeight="true" outlineLevel="0" collapsed="false">
      <c r="C872" s="5"/>
      <c r="I872" s="6"/>
    </row>
    <row r="873" customFormat="false" ht="18.7" hidden="false" customHeight="true" outlineLevel="0" collapsed="false">
      <c r="C873" s="5"/>
      <c r="I873" s="6"/>
    </row>
    <row r="874" customFormat="false" ht="18.7" hidden="false" customHeight="true" outlineLevel="0" collapsed="false">
      <c r="C874" s="5"/>
      <c r="I874" s="6"/>
    </row>
    <row r="875" customFormat="false" ht="18.7" hidden="false" customHeight="true" outlineLevel="0" collapsed="false">
      <c r="C875" s="5"/>
      <c r="I875" s="6"/>
    </row>
    <row r="876" customFormat="false" ht="18.7" hidden="false" customHeight="true" outlineLevel="0" collapsed="false">
      <c r="C876" s="5"/>
      <c r="I876" s="6"/>
    </row>
    <row r="877" customFormat="false" ht="18.7" hidden="false" customHeight="true" outlineLevel="0" collapsed="false">
      <c r="C877" s="5"/>
      <c r="I877" s="6"/>
    </row>
    <row r="878" customFormat="false" ht="18.7" hidden="false" customHeight="true" outlineLevel="0" collapsed="false">
      <c r="C878" s="5"/>
      <c r="I878" s="6"/>
    </row>
    <row r="879" customFormat="false" ht="18.7" hidden="false" customHeight="true" outlineLevel="0" collapsed="false">
      <c r="C879" s="5"/>
      <c r="I879" s="6"/>
    </row>
    <row r="880" customFormat="false" ht="18.7" hidden="false" customHeight="true" outlineLevel="0" collapsed="false">
      <c r="C880" s="5"/>
      <c r="I880" s="6"/>
    </row>
    <row r="881" customFormat="false" ht="18.7" hidden="false" customHeight="true" outlineLevel="0" collapsed="false">
      <c r="C881" s="5"/>
      <c r="I881" s="6"/>
    </row>
    <row r="882" customFormat="false" ht="18.7" hidden="false" customHeight="true" outlineLevel="0" collapsed="false">
      <c r="C882" s="5"/>
      <c r="I882" s="6"/>
    </row>
    <row r="883" customFormat="false" ht="18.7" hidden="false" customHeight="true" outlineLevel="0" collapsed="false">
      <c r="C883" s="5"/>
      <c r="I883" s="6"/>
    </row>
    <row r="884" customFormat="false" ht="18.7" hidden="false" customHeight="true" outlineLevel="0" collapsed="false">
      <c r="C884" s="5"/>
      <c r="I884" s="6"/>
    </row>
    <row r="885" customFormat="false" ht="18.7" hidden="false" customHeight="true" outlineLevel="0" collapsed="false">
      <c r="C885" s="5"/>
      <c r="I885" s="6"/>
    </row>
    <row r="886" customFormat="false" ht="18.7" hidden="false" customHeight="true" outlineLevel="0" collapsed="false">
      <c r="C886" s="5"/>
      <c r="I886" s="6"/>
    </row>
    <row r="887" customFormat="false" ht="18.7" hidden="false" customHeight="true" outlineLevel="0" collapsed="false">
      <c r="C887" s="5"/>
      <c r="I887" s="6"/>
    </row>
    <row r="888" customFormat="false" ht="18.7" hidden="false" customHeight="true" outlineLevel="0" collapsed="false">
      <c r="C888" s="5"/>
      <c r="I888" s="6"/>
    </row>
    <row r="889" customFormat="false" ht="18.7" hidden="false" customHeight="true" outlineLevel="0" collapsed="false">
      <c r="C889" s="5"/>
      <c r="I889" s="6"/>
    </row>
    <row r="890" customFormat="false" ht="18.7" hidden="false" customHeight="true" outlineLevel="0" collapsed="false">
      <c r="C890" s="5"/>
      <c r="I890" s="6"/>
    </row>
    <row r="891" customFormat="false" ht="18.7" hidden="false" customHeight="true" outlineLevel="0" collapsed="false">
      <c r="C891" s="5"/>
      <c r="I891" s="6"/>
    </row>
    <row r="892" customFormat="false" ht="18.7" hidden="false" customHeight="true" outlineLevel="0" collapsed="false">
      <c r="C892" s="5"/>
      <c r="I892" s="6"/>
    </row>
    <row r="893" customFormat="false" ht="18.7" hidden="false" customHeight="true" outlineLevel="0" collapsed="false">
      <c r="C893" s="5"/>
      <c r="I893" s="6"/>
    </row>
    <row r="894" customFormat="false" ht="18.7" hidden="false" customHeight="true" outlineLevel="0" collapsed="false">
      <c r="C894" s="5"/>
      <c r="I894" s="6"/>
    </row>
    <row r="895" customFormat="false" ht="18.7" hidden="false" customHeight="true" outlineLevel="0" collapsed="false">
      <c r="C895" s="5"/>
      <c r="I895" s="6"/>
    </row>
    <row r="896" customFormat="false" ht="18.7" hidden="false" customHeight="true" outlineLevel="0" collapsed="false">
      <c r="C896" s="5"/>
      <c r="I896" s="6"/>
    </row>
    <row r="897" customFormat="false" ht="18.7" hidden="false" customHeight="true" outlineLevel="0" collapsed="false">
      <c r="C897" s="5"/>
      <c r="I897" s="6"/>
    </row>
    <row r="898" customFormat="false" ht="18.7" hidden="false" customHeight="true" outlineLevel="0" collapsed="false">
      <c r="C898" s="5"/>
      <c r="I898" s="6"/>
    </row>
    <row r="899" customFormat="false" ht="18.7" hidden="false" customHeight="true" outlineLevel="0" collapsed="false">
      <c r="C899" s="5"/>
      <c r="I899" s="6"/>
    </row>
    <row r="900" customFormat="false" ht="18.7" hidden="false" customHeight="true" outlineLevel="0" collapsed="false">
      <c r="C900" s="5"/>
      <c r="I900" s="6"/>
    </row>
    <row r="901" customFormat="false" ht="18.7" hidden="false" customHeight="true" outlineLevel="0" collapsed="false">
      <c r="C901" s="5"/>
      <c r="I901" s="6"/>
    </row>
    <row r="902" customFormat="false" ht="18.7" hidden="false" customHeight="true" outlineLevel="0" collapsed="false">
      <c r="C902" s="5"/>
      <c r="I902" s="6"/>
    </row>
    <row r="903" customFormat="false" ht="18.7" hidden="false" customHeight="true" outlineLevel="0" collapsed="false">
      <c r="C903" s="5"/>
      <c r="I903" s="6"/>
    </row>
    <row r="904" customFormat="false" ht="18.7" hidden="false" customHeight="true" outlineLevel="0" collapsed="false">
      <c r="C904" s="5"/>
      <c r="I904" s="6"/>
    </row>
    <row r="905" customFormat="false" ht="18.7" hidden="false" customHeight="true" outlineLevel="0" collapsed="false">
      <c r="C905" s="5"/>
      <c r="I905" s="6"/>
    </row>
    <row r="906" customFormat="false" ht="18.7" hidden="false" customHeight="true" outlineLevel="0" collapsed="false">
      <c r="C906" s="5"/>
      <c r="I906" s="6"/>
    </row>
    <row r="907" customFormat="false" ht="18.7" hidden="false" customHeight="true" outlineLevel="0" collapsed="false">
      <c r="C907" s="5"/>
      <c r="I907" s="6"/>
    </row>
    <row r="908" customFormat="false" ht="18.7" hidden="false" customHeight="true" outlineLevel="0" collapsed="false">
      <c r="C908" s="5"/>
      <c r="I908" s="6"/>
    </row>
    <row r="909" customFormat="false" ht="18.7" hidden="false" customHeight="true" outlineLevel="0" collapsed="false">
      <c r="C909" s="5"/>
      <c r="I909" s="6"/>
    </row>
    <row r="910" customFormat="false" ht="18.7" hidden="false" customHeight="true" outlineLevel="0" collapsed="false">
      <c r="C910" s="5"/>
      <c r="I910" s="6"/>
    </row>
    <row r="911" customFormat="false" ht="18.7" hidden="false" customHeight="true" outlineLevel="0" collapsed="false">
      <c r="C911" s="5"/>
      <c r="I911" s="6"/>
    </row>
    <row r="912" customFormat="false" ht="18.7" hidden="false" customHeight="true" outlineLevel="0" collapsed="false">
      <c r="C912" s="5"/>
      <c r="I912" s="6"/>
    </row>
    <row r="913" customFormat="false" ht="18.7" hidden="false" customHeight="true" outlineLevel="0" collapsed="false">
      <c r="C913" s="5"/>
      <c r="I913" s="6"/>
    </row>
    <row r="914" customFormat="false" ht="18.7" hidden="false" customHeight="true" outlineLevel="0" collapsed="false">
      <c r="C914" s="5"/>
      <c r="I914" s="6"/>
    </row>
    <row r="915" customFormat="false" ht="18.7" hidden="false" customHeight="true" outlineLevel="0" collapsed="false">
      <c r="C915" s="5"/>
      <c r="I915" s="6"/>
    </row>
    <row r="916" customFormat="false" ht="18.7" hidden="false" customHeight="true" outlineLevel="0" collapsed="false">
      <c r="C916" s="5"/>
      <c r="I916" s="6"/>
    </row>
    <row r="917" customFormat="false" ht="18.7" hidden="false" customHeight="true" outlineLevel="0" collapsed="false">
      <c r="C917" s="5"/>
      <c r="I917" s="6"/>
    </row>
    <row r="918" customFormat="false" ht="18.7" hidden="false" customHeight="true" outlineLevel="0" collapsed="false">
      <c r="C918" s="5"/>
      <c r="I918" s="6"/>
    </row>
    <row r="919" customFormat="false" ht="18.7" hidden="false" customHeight="true" outlineLevel="0" collapsed="false">
      <c r="C919" s="5"/>
      <c r="I919" s="6"/>
    </row>
    <row r="920" customFormat="false" ht="18.7" hidden="false" customHeight="true" outlineLevel="0" collapsed="false">
      <c r="C920" s="5"/>
      <c r="I920" s="6"/>
    </row>
    <row r="921" customFormat="false" ht="18.7" hidden="false" customHeight="true" outlineLevel="0" collapsed="false">
      <c r="C921" s="5"/>
      <c r="I921" s="6"/>
    </row>
    <row r="922" customFormat="false" ht="18.7" hidden="false" customHeight="true" outlineLevel="0" collapsed="false">
      <c r="C922" s="5"/>
      <c r="I922" s="6"/>
    </row>
    <row r="923" customFormat="false" ht="18.7" hidden="false" customHeight="true" outlineLevel="0" collapsed="false">
      <c r="C923" s="5"/>
      <c r="I923" s="6"/>
    </row>
    <row r="924" customFormat="false" ht="18.7" hidden="false" customHeight="true" outlineLevel="0" collapsed="false">
      <c r="C924" s="5"/>
      <c r="I924" s="6"/>
    </row>
    <row r="925" customFormat="false" ht="18.7" hidden="false" customHeight="true" outlineLevel="0" collapsed="false">
      <c r="C925" s="5"/>
      <c r="I925" s="6"/>
    </row>
    <row r="926" customFormat="false" ht="18.7" hidden="false" customHeight="true" outlineLevel="0" collapsed="false">
      <c r="C926" s="5"/>
      <c r="I926" s="6"/>
    </row>
    <row r="927" customFormat="false" ht="18.7" hidden="false" customHeight="true" outlineLevel="0" collapsed="false">
      <c r="C927" s="5"/>
      <c r="I927" s="6"/>
    </row>
    <row r="928" customFormat="false" ht="18.7" hidden="false" customHeight="true" outlineLevel="0" collapsed="false">
      <c r="C928" s="5"/>
      <c r="I928" s="6"/>
    </row>
    <row r="929" customFormat="false" ht="18.7" hidden="false" customHeight="true" outlineLevel="0" collapsed="false">
      <c r="C929" s="5"/>
      <c r="I929" s="6"/>
    </row>
    <row r="930" customFormat="false" ht="18.7" hidden="false" customHeight="true" outlineLevel="0" collapsed="false">
      <c r="C930" s="5"/>
      <c r="I930" s="6"/>
    </row>
    <row r="931" customFormat="false" ht="18.7" hidden="false" customHeight="true" outlineLevel="0" collapsed="false">
      <c r="C931" s="5"/>
      <c r="I931" s="6"/>
    </row>
    <row r="932" customFormat="false" ht="18.7" hidden="false" customHeight="true" outlineLevel="0" collapsed="false">
      <c r="C932" s="5"/>
      <c r="I932" s="6"/>
    </row>
    <row r="933" customFormat="false" ht="18.7" hidden="false" customHeight="true" outlineLevel="0" collapsed="false">
      <c r="C933" s="5"/>
      <c r="I933" s="6"/>
    </row>
    <row r="934" customFormat="false" ht="18.7" hidden="false" customHeight="true" outlineLevel="0" collapsed="false">
      <c r="C934" s="5"/>
      <c r="I934" s="6"/>
    </row>
    <row r="935" customFormat="false" ht="18.7" hidden="false" customHeight="true" outlineLevel="0" collapsed="false">
      <c r="C935" s="5"/>
      <c r="I935" s="6"/>
    </row>
    <row r="936" customFormat="false" ht="18.7" hidden="false" customHeight="true" outlineLevel="0" collapsed="false">
      <c r="C936" s="5"/>
      <c r="I936" s="6"/>
    </row>
    <row r="937" customFormat="false" ht="18.7" hidden="false" customHeight="true" outlineLevel="0" collapsed="false">
      <c r="C937" s="5"/>
      <c r="I937" s="6"/>
    </row>
    <row r="938" customFormat="false" ht="18.7" hidden="false" customHeight="true" outlineLevel="0" collapsed="false">
      <c r="C938" s="5"/>
      <c r="I938" s="6"/>
    </row>
    <row r="939" customFormat="false" ht="18.7" hidden="false" customHeight="true" outlineLevel="0" collapsed="false">
      <c r="C939" s="5"/>
      <c r="I939" s="6"/>
    </row>
    <row r="940" customFormat="false" ht="18.7" hidden="false" customHeight="true" outlineLevel="0" collapsed="false">
      <c r="C940" s="5"/>
      <c r="I940" s="6"/>
    </row>
    <row r="941" customFormat="false" ht="18.7" hidden="false" customHeight="true" outlineLevel="0" collapsed="false">
      <c r="C941" s="5"/>
      <c r="I941" s="6"/>
    </row>
    <row r="942" customFormat="false" ht="18.7" hidden="false" customHeight="true" outlineLevel="0" collapsed="false">
      <c r="C942" s="5"/>
      <c r="I942" s="6"/>
    </row>
    <row r="943" customFormat="false" ht="18.7" hidden="false" customHeight="true" outlineLevel="0" collapsed="false">
      <c r="C943" s="5"/>
      <c r="I943" s="6"/>
    </row>
    <row r="944" customFormat="false" ht="18.7" hidden="false" customHeight="true" outlineLevel="0" collapsed="false">
      <c r="C944" s="5"/>
      <c r="I944" s="6"/>
    </row>
    <row r="945" customFormat="false" ht="18.7" hidden="false" customHeight="true" outlineLevel="0" collapsed="false">
      <c r="C945" s="5"/>
      <c r="I945" s="6"/>
    </row>
    <row r="946" customFormat="false" ht="18.7" hidden="false" customHeight="true" outlineLevel="0" collapsed="false">
      <c r="C946" s="5"/>
      <c r="I946" s="6"/>
    </row>
    <row r="947" customFormat="false" ht="18.7" hidden="false" customHeight="true" outlineLevel="0" collapsed="false">
      <c r="C947" s="5"/>
      <c r="I947" s="6"/>
    </row>
    <row r="948" customFormat="false" ht="18.7" hidden="false" customHeight="true" outlineLevel="0" collapsed="false">
      <c r="C948" s="5"/>
      <c r="I948" s="6"/>
    </row>
    <row r="949" customFormat="false" ht="18.7" hidden="false" customHeight="true" outlineLevel="0" collapsed="false">
      <c r="C949" s="5"/>
      <c r="I949" s="6"/>
    </row>
    <row r="950" customFormat="false" ht="18.7" hidden="false" customHeight="true" outlineLevel="0" collapsed="false">
      <c r="C950" s="5"/>
      <c r="I950" s="6"/>
    </row>
    <row r="951" customFormat="false" ht="18.7" hidden="false" customHeight="true" outlineLevel="0" collapsed="false">
      <c r="C951" s="5"/>
      <c r="I951" s="6"/>
    </row>
    <row r="952" customFormat="false" ht="18.7" hidden="false" customHeight="true" outlineLevel="0" collapsed="false">
      <c r="C952" s="5"/>
      <c r="I952" s="6"/>
    </row>
    <row r="953" customFormat="false" ht="18.7" hidden="false" customHeight="true" outlineLevel="0" collapsed="false">
      <c r="C953" s="5"/>
      <c r="I953" s="6"/>
    </row>
    <row r="954" customFormat="false" ht="18.7" hidden="false" customHeight="true" outlineLevel="0" collapsed="false">
      <c r="C954" s="5"/>
      <c r="I954" s="6"/>
    </row>
    <row r="955" customFormat="false" ht="18.7" hidden="false" customHeight="true" outlineLevel="0" collapsed="false">
      <c r="C955" s="5"/>
      <c r="I955" s="6"/>
    </row>
    <row r="956" customFormat="false" ht="18.7" hidden="false" customHeight="true" outlineLevel="0" collapsed="false">
      <c r="C956" s="5"/>
      <c r="I956" s="6"/>
    </row>
    <row r="957" customFormat="false" ht="18.7" hidden="false" customHeight="true" outlineLevel="0" collapsed="false">
      <c r="C957" s="5"/>
      <c r="I957" s="6"/>
    </row>
    <row r="958" customFormat="false" ht="18.7" hidden="false" customHeight="true" outlineLevel="0" collapsed="false">
      <c r="C958" s="5"/>
      <c r="I958" s="6"/>
    </row>
    <row r="959" customFormat="false" ht="18.7" hidden="false" customHeight="true" outlineLevel="0" collapsed="false">
      <c r="C959" s="5"/>
      <c r="I959" s="6"/>
    </row>
    <row r="960" customFormat="false" ht="18.7" hidden="false" customHeight="true" outlineLevel="0" collapsed="false">
      <c r="C960" s="5"/>
      <c r="I960" s="6"/>
    </row>
    <row r="961" customFormat="false" ht="18.7" hidden="false" customHeight="true" outlineLevel="0" collapsed="false">
      <c r="C961" s="5"/>
      <c r="I961" s="6"/>
    </row>
    <row r="962" customFormat="false" ht="18.7" hidden="false" customHeight="true" outlineLevel="0" collapsed="false">
      <c r="C962" s="5"/>
      <c r="I962" s="6"/>
    </row>
    <row r="963" customFormat="false" ht="18.7" hidden="false" customHeight="true" outlineLevel="0" collapsed="false">
      <c r="C963" s="5"/>
      <c r="I963" s="6"/>
    </row>
    <row r="964" customFormat="false" ht="18.7" hidden="false" customHeight="true" outlineLevel="0" collapsed="false">
      <c r="C964" s="5"/>
      <c r="I964" s="6"/>
    </row>
    <row r="965" customFormat="false" ht="18.7" hidden="false" customHeight="true" outlineLevel="0" collapsed="false">
      <c r="C965" s="5"/>
      <c r="I965" s="6"/>
    </row>
    <row r="966" customFormat="false" ht="18.7" hidden="false" customHeight="true" outlineLevel="0" collapsed="false">
      <c r="C966" s="5"/>
      <c r="I966" s="6"/>
    </row>
    <row r="967" customFormat="false" ht="18.7" hidden="false" customHeight="true" outlineLevel="0" collapsed="false">
      <c r="C967" s="5"/>
      <c r="I967" s="6"/>
    </row>
    <row r="968" customFormat="false" ht="18.7" hidden="false" customHeight="true" outlineLevel="0" collapsed="false">
      <c r="C968" s="5"/>
      <c r="I968" s="6"/>
    </row>
    <row r="969" customFormat="false" ht="18.7" hidden="false" customHeight="true" outlineLevel="0" collapsed="false">
      <c r="C969" s="5"/>
      <c r="I969" s="6"/>
    </row>
    <row r="970" customFormat="false" ht="18.7" hidden="false" customHeight="true" outlineLevel="0" collapsed="false">
      <c r="C970" s="5"/>
      <c r="I970" s="6"/>
    </row>
    <row r="971" customFormat="false" ht="18.7" hidden="false" customHeight="true" outlineLevel="0" collapsed="false">
      <c r="C971" s="5"/>
      <c r="I971" s="6"/>
    </row>
    <row r="972" customFormat="false" ht="18.7" hidden="false" customHeight="true" outlineLevel="0" collapsed="false">
      <c r="C972" s="5"/>
      <c r="I972" s="6"/>
    </row>
    <row r="973" customFormat="false" ht="18.7" hidden="false" customHeight="true" outlineLevel="0" collapsed="false">
      <c r="C973" s="5"/>
      <c r="I973" s="6"/>
    </row>
    <row r="974" customFormat="false" ht="18.7" hidden="false" customHeight="true" outlineLevel="0" collapsed="false">
      <c r="C974" s="5"/>
      <c r="I974" s="6"/>
    </row>
    <row r="975" customFormat="false" ht="18.7" hidden="false" customHeight="true" outlineLevel="0" collapsed="false">
      <c r="C975" s="5"/>
      <c r="I975" s="6"/>
    </row>
    <row r="976" customFormat="false" ht="18.7" hidden="false" customHeight="true" outlineLevel="0" collapsed="false">
      <c r="C976" s="5"/>
      <c r="I976" s="6"/>
    </row>
    <row r="977" customFormat="false" ht="18.7" hidden="false" customHeight="true" outlineLevel="0" collapsed="false">
      <c r="C977" s="5"/>
      <c r="I977" s="6"/>
    </row>
    <row r="978" customFormat="false" ht="18.7" hidden="false" customHeight="true" outlineLevel="0" collapsed="false">
      <c r="C978" s="5"/>
      <c r="I978" s="6"/>
    </row>
    <row r="979" customFormat="false" ht="18.7" hidden="false" customHeight="true" outlineLevel="0" collapsed="false">
      <c r="C979" s="5"/>
      <c r="I979" s="6"/>
    </row>
    <row r="980" customFormat="false" ht="18.7" hidden="false" customHeight="true" outlineLevel="0" collapsed="false">
      <c r="C980" s="5"/>
      <c r="I980" s="6"/>
    </row>
    <row r="981" customFormat="false" ht="18.7" hidden="false" customHeight="true" outlineLevel="0" collapsed="false">
      <c r="C981" s="5"/>
      <c r="I981" s="6"/>
    </row>
    <row r="982" customFormat="false" ht="18.7" hidden="false" customHeight="true" outlineLevel="0" collapsed="false">
      <c r="C982" s="5"/>
      <c r="I982" s="6"/>
    </row>
    <row r="983" customFormat="false" ht="18.7" hidden="false" customHeight="true" outlineLevel="0" collapsed="false">
      <c r="C983" s="5"/>
      <c r="I983" s="6"/>
    </row>
    <row r="984" customFormat="false" ht="18.7" hidden="false" customHeight="true" outlineLevel="0" collapsed="false">
      <c r="C984" s="5"/>
      <c r="I984" s="6"/>
    </row>
    <row r="985" customFormat="false" ht="18.7" hidden="false" customHeight="true" outlineLevel="0" collapsed="false">
      <c r="C985" s="5"/>
      <c r="I985" s="6"/>
    </row>
    <row r="986" customFormat="false" ht="18.7" hidden="false" customHeight="true" outlineLevel="0" collapsed="false">
      <c r="C986" s="5"/>
      <c r="I986" s="6"/>
    </row>
    <row r="987" customFormat="false" ht="18.7" hidden="false" customHeight="true" outlineLevel="0" collapsed="false">
      <c r="C987" s="5"/>
      <c r="I987" s="6"/>
    </row>
    <row r="988" customFormat="false" ht="18.7" hidden="false" customHeight="true" outlineLevel="0" collapsed="false">
      <c r="C988" s="5"/>
      <c r="I988" s="6"/>
    </row>
    <row r="989" customFormat="false" ht="18.7" hidden="false" customHeight="true" outlineLevel="0" collapsed="false">
      <c r="C989" s="5"/>
      <c r="I989" s="6"/>
    </row>
    <row r="990" customFormat="false" ht="18.7" hidden="false" customHeight="true" outlineLevel="0" collapsed="false">
      <c r="C990" s="5"/>
      <c r="I990" s="6"/>
    </row>
    <row r="991" customFormat="false" ht="18.7" hidden="false" customHeight="true" outlineLevel="0" collapsed="false">
      <c r="C991" s="5"/>
      <c r="I991" s="6"/>
    </row>
    <row r="992" customFormat="false" ht="18.7" hidden="false" customHeight="true" outlineLevel="0" collapsed="false">
      <c r="C992" s="5"/>
      <c r="I992" s="6"/>
    </row>
    <row r="993" customFormat="false" ht="18.7" hidden="false" customHeight="true" outlineLevel="0" collapsed="false">
      <c r="C993" s="5"/>
      <c r="I993" s="6"/>
    </row>
    <row r="994" customFormat="false" ht="18.7" hidden="false" customHeight="true" outlineLevel="0" collapsed="false">
      <c r="C994" s="5"/>
      <c r="I994" s="6"/>
    </row>
    <row r="995" customFormat="false" ht="18.7" hidden="false" customHeight="true" outlineLevel="0" collapsed="false">
      <c r="C995" s="5"/>
      <c r="I995" s="6"/>
    </row>
    <row r="996" customFormat="false" ht="18.7" hidden="false" customHeight="true" outlineLevel="0" collapsed="false">
      <c r="C996" s="5"/>
      <c r="I996" s="6"/>
    </row>
    <row r="997" customFormat="false" ht="18.7" hidden="false" customHeight="true" outlineLevel="0" collapsed="false">
      <c r="C997" s="5"/>
      <c r="I997" s="6"/>
    </row>
    <row r="998" customFormat="false" ht="18.7" hidden="false" customHeight="true" outlineLevel="0" collapsed="false">
      <c r="C998" s="5"/>
      <c r="I998" s="6"/>
    </row>
    <row r="999" customFormat="false" ht="18.7" hidden="false" customHeight="true" outlineLevel="0" collapsed="false">
      <c r="C999" s="5"/>
      <c r="I999" s="6"/>
    </row>
    <row r="1000" customFormat="false" ht="18.7" hidden="false" customHeight="true" outlineLevel="0" collapsed="false">
      <c r="C1000" s="5"/>
      <c r="I1000" s="6"/>
    </row>
    <row r="1001" customFormat="false" ht="18.7" hidden="false" customHeight="true" outlineLevel="0" collapsed="false">
      <c r="C1001" s="5"/>
      <c r="I1001" s="6"/>
    </row>
    <row r="1002" customFormat="false" ht="18.7" hidden="false" customHeight="true" outlineLevel="0" collapsed="false">
      <c r="C1002" s="5"/>
      <c r="I1002" s="6"/>
    </row>
    <row r="1003" customFormat="false" ht="18.7" hidden="false" customHeight="true" outlineLevel="0" collapsed="false">
      <c r="C1003" s="5"/>
      <c r="I1003" s="6"/>
    </row>
    <row r="1004" customFormat="false" ht="18.7" hidden="false" customHeight="true" outlineLevel="0" collapsed="false">
      <c r="C1004" s="5"/>
      <c r="I1004" s="6"/>
    </row>
    <row r="1005" customFormat="false" ht="18.7" hidden="false" customHeight="true" outlineLevel="0" collapsed="false">
      <c r="C1005" s="5"/>
      <c r="I1005" s="6"/>
    </row>
    <row r="1006" customFormat="false" ht="18.7" hidden="false" customHeight="true" outlineLevel="0" collapsed="false">
      <c r="C1006" s="5"/>
      <c r="I1006" s="6"/>
    </row>
    <row r="1007" customFormat="false" ht="18.7" hidden="false" customHeight="true" outlineLevel="0" collapsed="false">
      <c r="C1007" s="5"/>
      <c r="I1007" s="6"/>
    </row>
    <row r="1008" customFormat="false" ht="18.7" hidden="false" customHeight="true" outlineLevel="0" collapsed="false">
      <c r="C1008" s="5"/>
      <c r="I1008" s="6"/>
    </row>
    <row r="1009" customFormat="false" ht="18.7" hidden="false" customHeight="true" outlineLevel="0" collapsed="false">
      <c r="C1009" s="5"/>
      <c r="I1009" s="6"/>
    </row>
    <row r="1010" customFormat="false" ht="18.7" hidden="false" customHeight="true" outlineLevel="0" collapsed="false">
      <c r="C1010" s="5"/>
      <c r="I1010" s="6"/>
    </row>
    <row r="1011" customFormat="false" ht="18.7" hidden="false" customHeight="true" outlineLevel="0" collapsed="false">
      <c r="C1011" s="5"/>
      <c r="I1011" s="6"/>
    </row>
    <row r="1012" customFormat="false" ht="18.7" hidden="false" customHeight="true" outlineLevel="0" collapsed="false">
      <c r="C1012" s="5"/>
      <c r="I1012" s="6"/>
    </row>
    <row r="1013" customFormat="false" ht="18.7" hidden="false" customHeight="true" outlineLevel="0" collapsed="false">
      <c r="C1013" s="5"/>
      <c r="I1013" s="6"/>
    </row>
    <row r="1014" customFormat="false" ht="18.7" hidden="false" customHeight="true" outlineLevel="0" collapsed="false">
      <c r="C1014" s="5"/>
      <c r="I1014" s="6"/>
    </row>
    <row r="1015" customFormat="false" ht="18.7" hidden="false" customHeight="true" outlineLevel="0" collapsed="false">
      <c r="C1015" s="5"/>
      <c r="I1015" s="6"/>
    </row>
    <row r="1016" customFormat="false" ht="18.7" hidden="false" customHeight="true" outlineLevel="0" collapsed="false">
      <c r="C1016" s="5"/>
      <c r="I1016" s="6"/>
    </row>
    <row r="1017" customFormat="false" ht="18.7" hidden="false" customHeight="true" outlineLevel="0" collapsed="false">
      <c r="C1017" s="5"/>
      <c r="I1017" s="6"/>
    </row>
    <row r="1018" customFormat="false" ht="18.7" hidden="false" customHeight="true" outlineLevel="0" collapsed="false">
      <c r="C1018" s="5"/>
      <c r="I1018" s="6"/>
    </row>
    <row r="1019" customFormat="false" ht="18.7" hidden="false" customHeight="true" outlineLevel="0" collapsed="false">
      <c r="C1019" s="5"/>
      <c r="I1019" s="6"/>
    </row>
    <row r="1020" customFormat="false" ht="18.7" hidden="false" customHeight="true" outlineLevel="0" collapsed="false">
      <c r="C1020" s="5"/>
      <c r="I1020" s="6"/>
    </row>
    <row r="1021" customFormat="false" ht="18.7" hidden="false" customHeight="true" outlineLevel="0" collapsed="false">
      <c r="C1021" s="5"/>
      <c r="I1021" s="6"/>
    </row>
    <row r="1022" customFormat="false" ht="18.7" hidden="false" customHeight="true" outlineLevel="0" collapsed="false">
      <c r="C1022" s="5"/>
      <c r="I1022" s="6"/>
    </row>
    <row r="1023" customFormat="false" ht="18.7" hidden="false" customHeight="true" outlineLevel="0" collapsed="false">
      <c r="C1023" s="5"/>
      <c r="I1023" s="6"/>
    </row>
    <row r="1024" customFormat="false" ht="18.7" hidden="false" customHeight="true" outlineLevel="0" collapsed="false">
      <c r="C1024" s="5"/>
      <c r="I1024" s="6"/>
    </row>
    <row r="1025" customFormat="false" ht="18.7" hidden="false" customHeight="true" outlineLevel="0" collapsed="false">
      <c r="C1025" s="5"/>
      <c r="I1025" s="6"/>
    </row>
    <row r="1026" customFormat="false" ht="18.7" hidden="false" customHeight="true" outlineLevel="0" collapsed="false">
      <c r="C1026" s="5"/>
      <c r="I1026" s="6"/>
    </row>
    <row r="1027" customFormat="false" ht="18.7" hidden="false" customHeight="true" outlineLevel="0" collapsed="false">
      <c r="C1027" s="5"/>
      <c r="I1027" s="6"/>
    </row>
    <row r="1028" customFormat="false" ht="18.7" hidden="false" customHeight="true" outlineLevel="0" collapsed="false">
      <c r="C1028" s="5"/>
      <c r="I1028" s="6"/>
    </row>
    <row r="1029" customFormat="false" ht="18.7" hidden="false" customHeight="true" outlineLevel="0" collapsed="false">
      <c r="C1029" s="5"/>
      <c r="I1029" s="6"/>
    </row>
    <row r="1030" customFormat="false" ht="18.7" hidden="false" customHeight="true" outlineLevel="0" collapsed="false">
      <c r="C1030" s="5"/>
      <c r="I1030" s="6"/>
    </row>
    <row r="1031" customFormat="false" ht="18.7" hidden="false" customHeight="true" outlineLevel="0" collapsed="false">
      <c r="C1031" s="5"/>
      <c r="I1031" s="6"/>
    </row>
    <row r="1032" customFormat="false" ht="18.7" hidden="false" customHeight="true" outlineLevel="0" collapsed="false">
      <c r="C1032" s="5"/>
      <c r="I1032" s="6"/>
    </row>
    <row r="1033" customFormat="false" ht="18.7" hidden="false" customHeight="true" outlineLevel="0" collapsed="false">
      <c r="C1033" s="5"/>
      <c r="I1033" s="6"/>
    </row>
    <row r="1034" customFormat="false" ht="18.7" hidden="false" customHeight="true" outlineLevel="0" collapsed="false">
      <c r="C1034" s="5"/>
      <c r="I1034" s="6"/>
    </row>
    <row r="1035" customFormat="false" ht="18.7" hidden="false" customHeight="true" outlineLevel="0" collapsed="false">
      <c r="C1035" s="5"/>
      <c r="I1035" s="6"/>
    </row>
    <row r="1036" customFormat="false" ht="18.7" hidden="false" customHeight="true" outlineLevel="0" collapsed="false">
      <c r="C1036" s="5"/>
      <c r="I1036" s="6"/>
    </row>
    <row r="1037" customFormat="false" ht="18.7" hidden="false" customHeight="true" outlineLevel="0" collapsed="false">
      <c r="C1037" s="5"/>
      <c r="I1037" s="6"/>
    </row>
    <row r="1038" customFormat="false" ht="18.7" hidden="false" customHeight="true" outlineLevel="0" collapsed="false">
      <c r="C1038" s="5"/>
      <c r="I1038" s="6"/>
    </row>
    <row r="1039" customFormat="false" ht="18.7" hidden="false" customHeight="true" outlineLevel="0" collapsed="false">
      <c r="C1039" s="5"/>
      <c r="I1039" s="6"/>
    </row>
    <row r="1040" customFormat="false" ht="18.7" hidden="false" customHeight="true" outlineLevel="0" collapsed="false">
      <c r="C1040" s="5"/>
      <c r="I1040" s="6"/>
    </row>
    <row r="1041" customFormat="false" ht="18.7" hidden="false" customHeight="true" outlineLevel="0" collapsed="false">
      <c r="C1041" s="5"/>
      <c r="I1041" s="6"/>
    </row>
    <row r="1042" customFormat="false" ht="18.7" hidden="false" customHeight="true" outlineLevel="0" collapsed="false">
      <c r="C1042" s="5"/>
      <c r="I1042" s="6"/>
    </row>
    <row r="1043" customFormat="false" ht="18.7" hidden="false" customHeight="true" outlineLevel="0" collapsed="false">
      <c r="C1043" s="5"/>
      <c r="I1043" s="6"/>
    </row>
    <row r="1044" customFormat="false" ht="18.7" hidden="false" customHeight="true" outlineLevel="0" collapsed="false">
      <c r="C1044" s="5"/>
      <c r="I1044" s="6"/>
    </row>
    <row r="1045" customFormat="false" ht="18.7" hidden="false" customHeight="true" outlineLevel="0" collapsed="false">
      <c r="C1045" s="5"/>
      <c r="I1045" s="6"/>
    </row>
    <row r="1046" customFormat="false" ht="18.7" hidden="false" customHeight="true" outlineLevel="0" collapsed="false">
      <c r="C1046" s="5"/>
      <c r="I1046" s="6"/>
    </row>
    <row r="1047" customFormat="false" ht="18.7" hidden="false" customHeight="true" outlineLevel="0" collapsed="false">
      <c r="C1047" s="5"/>
      <c r="I1047" s="6"/>
    </row>
    <row r="1048" customFormat="false" ht="18.7" hidden="false" customHeight="true" outlineLevel="0" collapsed="false">
      <c r="C1048" s="5"/>
      <c r="I1048" s="6"/>
    </row>
    <row r="1049" customFormat="false" ht="18.7" hidden="false" customHeight="true" outlineLevel="0" collapsed="false">
      <c r="C1049" s="5"/>
      <c r="I1049" s="6"/>
    </row>
    <row r="1050" customFormat="false" ht="18.7" hidden="false" customHeight="true" outlineLevel="0" collapsed="false">
      <c r="C1050" s="5"/>
      <c r="I1050" s="6"/>
    </row>
    <row r="1051" customFormat="false" ht="18.7" hidden="false" customHeight="true" outlineLevel="0" collapsed="false">
      <c r="C1051" s="5"/>
      <c r="I1051" s="6"/>
    </row>
    <row r="1052" customFormat="false" ht="18.7" hidden="false" customHeight="true" outlineLevel="0" collapsed="false">
      <c r="C1052" s="5"/>
      <c r="I1052" s="6"/>
    </row>
    <row r="1053" customFormat="false" ht="18.7" hidden="false" customHeight="true" outlineLevel="0" collapsed="false">
      <c r="C1053" s="5"/>
      <c r="I1053" s="6"/>
    </row>
    <row r="1054" customFormat="false" ht="18.7" hidden="false" customHeight="true" outlineLevel="0" collapsed="false">
      <c r="C1054" s="5"/>
      <c r="I1054" s="6"/>
    </row>
    <row r="1055" customFormat="false" ht="18.7" hidden="false" customHeight="true" outlineLevel="0" collapsed="false">
      <c r="C1055" s="5"/>
      <c r="I1055" s="6"/>
    </row>
    <row r="1056" customFormat="false" ht="18.7" hidden="false" customHeight="true" outlineLevel="0" collapsed="false">
      <c r="C1056" s="5"/>
      <c r="I1056" s="6"/>
    </row>
    <row r="1057" customFormat="false" ht="18.7" hidden="false" customHeight="true" outlineLevel="0" collapsed="false">
      <c r="C1057" s="5"/>
      <c r="I1057" s="6"/>
    </row>
    <row r="1058" customFormat="false" ht="18.7" hidden="false" customHeight="true" outlineLevel="0" collapsed="false">
      <c r="C1058" s="5"/>
      <c r="I1058" s="6"/>
    </row>
    <row r="1059" customFormat="false" ht="18.7" hidden="false" customHeight="true" outlineLevel="0" collapsed="false">
      <c r="C1059" s="5"/>
      <c r="I1059" s="6"/>
    </row>
    <row r="1060" customFormat="false" ht="18.7" hidden="false" customHeight="true" outlineLevel="0" collapsed="false">
      <c r="C1060" s="5"/>
      <c r="I1060" s="6"/>
    </row>
    <row r="1061" customFormat="false" ht="18.7" hidden="false" customHeight="true" outlineLevel="0" collapsed="false">
      <c r="C1061" s="5"/>
      <c r="I1061" s="6"/>
    </row>
    <row r="1062" customFormat="false" ht="18.7" hidden="false" customHeight="true" outlineLevel="0" collapsed="false">
      <c r="C1062" s="5"/>
      <c r="I1062" s="6"/>
    </row>
    <row r="1063" customFormat="false" ht="18.7" hidden="false" customHeight="true" outlineLevel="0" collapsed="false">
      <c r="C1063" s="5"/>
      <c r="I1063" s="6"/>
    </row>
    <row r="1064" customFormat="false" ht="18.7" hidden="false" customHeight="true" outlineLevel="0" collapsed="false">
      <c r="C1064" s="5"/>
      <c r="I1064" s="6"/>
    </row>
    <row r="1065" customFormat="false" ht="18.7" hidden="false" customHeight="true" outlineLevel="0" collapsed="false">
      <c r="C1065" s="5"/>
      <c r="I1065" s="6"/>
    </row>
    <row r="1066" customFormat="false" ht="18.7" hidden="false" customHeight="true" outlineLevel="0" collapsed="false">
      <c r="C1066" s="5"/>
      <c r="I1066" s="6"/>
    </row>
    <row r="1067" customFormat="false" ht="18.7" hidden="false" customHeight="true" outlineLevel="0" collapsed="false">
      <c r="C1067" s="5"/>
      <c r="I1067" s="6"/>
    </row>
    <row r="1068" customFormat="false" ht="18.7" hidden="false" customHeight="true" outlineLevel="0" collapsed="false">
      <c r="C1068" s="5"/>
      <c r="I1068" s="6"/>
    </row>
    <row r="1069" customFormat="false" ht="18.7" hidden="false" customHeight="true" outlineLevel="0" collapsed="false">
      <c r="C1069" s="5"/>
      <c r="I1069" s="6"/>
    </row>
    <row r="1070" customFormat="false" ht="18.7" hidden="false" customHeight="true" outlineLevel="0" collapsed="false">
      <c r="C1070" s="5"/>
      <c r="I1070" s="6"/>
    </row>
    <row r="1071" customFormat="false" ht="18.7" hidden="false" customHeight="true" outlineLevel="0" collapsed="false">
      <c r="C1071" s="5"/>
      <c r="I1071" s="6"/>
    </row>
    <row r="1072" customFormat="false" ht="18.7" hidden="false" customHeight="true" outlineLevel="0" collapsed="false">
      <c r="C1072" s="5"/>
      <c r="I1072" s="6"/>
    </row>
    <row r="1073" customFormat="false" ht="18.7" hidden="false" customHeight="true" outlineLevel="0" collapsed="false">
      <c r="C1073" s="5"/>
      <c r="I1073" s="6"/>
    </row>
    <row r="1074" customFormat="false" ht="18.7" hidden="false" customHeight="true" outlineLevel="0" collapsed="false">
      <c r="C1074" s="5"/>
      <c r="I1074" s="6"/>
    </row>
    <row r="1075" customFormat="false" ht="18.7" hidden="false" customHeight="true" outlineLevel="0" collapsed="false">
      <c r="C1075" s="5"/>
      <c r="I1075" s="6"/>
    </row>
    <row r="1076" customFormat="false" ht="18.7" hidden="false" customHeight="true" outlineLevel="0" collapsed="false">
      <c r="C1076" s="5"/>
      <c r="I1076" s="6"/>
    </row>
    <row r="1077" customFormat="false" ht="18.7" hidden="false" customHeight="true" outlineLevel="0" collapsed="false">
      <c r="C1077" s="5"/>
      <c r="I1077" s="6"/>
    </row>
    <row r="1078" customFormat="false" ht="18.7" hidden="false" customHeight="true" outlineLevel="0" collapsed="false">
      <c r="C1078" s="5"/>
      <c r="I1078" s="6"/>
    </row>
    <row r="1079" customFormat="false" ht="18.7" hidden="false" customHeight="true" outlineLevel="0" collapsed="false">
      <c r="C1079" s="5"/>
      <c r="I1079" s="6"/>
    </row>
    <row r="1080" customFormat="false" ht="18.7" hidden="false" customHeight="true" outlineLevel="0" collapsed="false">
      <c r="C1080" s="5"/>
      <c r="I1080" s="6"/>
    </row>
    <row r="1081" customFormat="false" ht="18.7" hidden="false" customHeight="true" outlineLevel="0" collapsed="false">
      <c r="C1081" s="5"/>
      <c r="I1081" s="6"/>
    </row>
    <row r="1082" customFormat="false" ht="18.7" hidden="false" customHeight="true" outlineLevel="0" collapsed="false">
      <c r="C1082" s="5"/>
      <c r="I1082" s="6"/>
    </row>
    <row r="1083" customFormat="false" ht="18.7" hidden="false" customHeight="true" outlineLevel="0" collapsed="false">
      <c r="C1083" s="5"/>
      <c r="I1083" s="6"/>
    </row>
    <row r="1084" customFormat="false" ht="18.7" hidden="false" customHeight="true" outlineLevel="0" collapsed="false">
      <c r="C1084" s="5"/>
      <c r="I1084" s="6"/>
    </row>
    <row r="1085" customFormat="false" ht="18.7" hidden="false" customHeight="true" outlineLevel="0" collapsed="false">
      <c r="C1085" s="5"/>
      <c r="I1085" s="6"/>
    </row>
    <row r="1086" customFormat="false" ht="18.7" hidden="false" customHeight="true" outlineLevel="0" collapsed="false">
      <c r="C1086" s="5"/>
      <c r="I1086" s="6"/>
    </row>
    <row r="1087" customFormat="false" ht="18.7" hidden="false" customHeight="true" outlineLevel="0" collapsed="false">
      <c r="C1087" s="5"/>
      <c r="I1087" s="6"/>
    </row>
    <row r="1088" customFormat="false" ht="18.7" hidden="false" customHeight="true" outlineLevel="0" collapsed="false">
      <c r="C1088" s="5"/>
      <c r="I1088" s="6"/>
    </row>
    <row r="1089" customFormat="false" ht="18.7" hidden="false" customHeight="true" outlineLevel="0" collapsed="false">
      <c r="C1089" s="5"/>
      <c r="I1089" s="6"/>
    </row>
    <row r="1090" customFormat="false" ht="18.7" hidden="false" customHeight="true" outlineLevel="0" collapsed="false">
      <c r="C1090" s="5"/>
      <c r="I1090" s="6"/>
    </row>
    <row r="1091" customFormat="false" ht="18.7" hidden="false" customHeight="true" outlineLevel="0" collapsed="false">
      <c r="C1091" s="5"/>
      <c r="I1091" s="6"/>
    </row>
    <row r="1092" customFormat="false" ht="18.7" hidden="false" customHeight="true" outlineLevel="0" collapsed="false">
      <c r="C1092" s="5"/>
      <c r="I1092" s="6"/>
    </row>
    <row r="1093" customFormat="false" ht="18.7" hidden="false" customHeight="true" outlineLevel="0" collapsed="false">
      <c r="C1093" s="5"/>
      <c r="I1093" s="6"/>
    </row>
    <row r="1094" customFormat="false" ht="18.7" hidden="false" customHeight="true" outlineLevel="0" collapsed="false">
      <c r="C1094" s="5"/>
      <c r="I1094" s="6"/>
    </row>
    <row r="1095" customFormat="false" ht="18.7" hidden="false" customHeight="true" outlineLevel="0" collapsed="false">
      <c r="C1095" s="5"/>
      <c r="I1095" s="6"/>
    </row>
    <row r="1096" customFormat="false" ht="18.7" hidden="false" customHeight="true" outlineLevel="0" collapsed="false">
      <c r="C1096" s="5"/>
      <c r="I1096" s="6"/>
    </row>
    <row r="1097" customFormat="false" ht="18.7" hidden="false" customHeight="true" outlineLevel="0" collapsed="false">
      <c r="C1097" s="5"/>
      <c r="I1097" s="6"/>
    </row>
    <row r="1098" customFormat="false" ht="18.7" hidden="false" customHeight="true" outlineLevel="0" collapsed="false">
      <c r="C1098" s="5"/>
      <c r="I1098" s="6"/>
    </row>
    <row r="1099" customFormat="false" ht="18.7" hidden="false" customHeight="true" outlineLevel="0" collapsed="false">
      <c r="C1099" s="5"/>
      <c r="I1099" s="6"/>
    </row>
    <row r="1100" customFormat="false" ht="18.7" hidden="false" customHeight="true" outlineLevel="0" collapsed="false">
      <c r="C1100" s="5"/>
      <c r="I1100" s="6"/>
    </row>
    <row r="1101" customFormat="false" ht="18.7" hidden="false" customHeight="true" outlineLevel="0" collapsed="false">
      <c r="C1101" s="5"/>
      <c r="I1101" s="6"/>
    </row>
    <row r="1102" customFormat="false" ht="18.7" hidden="false" customHeight="true" outlineLevel="0" collapsed="false">
      <c r="C1102" s="5"/>
      <c r="I1102" s="6"/>
    </row>
    <row r="1103" customFormat="false" ht="18.7" hidden="false" customHeight="true" outlineLevel="0" collapsed="false">
      <c r="C1103" s="5"/>
      <c r="I1103" s="6"/>
    </row>
    <row r="1104" customFormat="false" ht="18.7" hidden="false" customHeight="true" outlineLevel="0" collapsed="false">
      <c r="C1104" s="5"/>
      <c r="I1104" s="6"/>
    </row>
    <row r="1105" customFormat="false" ht="18.7" hidden="false" customHeight="true" outlineLevel="0" collapsed="false">
      <c r="C1105" s="5"/>
      <c r="I1105" s="6"/>
    </row>
    <row r="1106" customFormat="false" ht="18.7" hidden="false" customHeight="true" outlineLevel="0" collapsed="false">
      <c r="C1106" s="5"/>
      <c r="I1106" s="6"/>
    </row>
    <row r="1107" customFormat="false" ht="18.7" hidden="false" customHeight="true" outlineLevel="0" collapsed="false">
      <c r="C1107" s="5"/>
      <c r="I1107" s="6"/>
    </row>
    <row r="1108" customFormat="false" ht="18.7" hidden="false" customHeight="true" outlineLevel="0" collapsed="false">
      <c r="C1108" s="5"/>
      <c r="I1108" s="6"/>
    </row>
    <row r="1109" customFormat="false" ht="18.7" hidden="false" customHeight="true" outlineLevel="0" collapsed="false">
      <c r="C1109" s="5"/>
      <c r="I1109" s="6"/>
    </row>
    <row r="1110" customFormat="false" ht="18.7" hidden="false" customHeight="true" outlineLevel="0" collapsed="false">
      <c r="C1110" s="5"/>
      <c r="I1110" s="6"/>
    </row>
    <row r="1111" customFormat="false" ht="18.7" hidden="false" customHeight="true" outlineLevel="0" collapsed="false">
      <c r="C1111" s="5"/>
      <c r="I1111" s="6"/>
    </row>
    <row r="1112" customFormat="false" ht="18.7" hidden="false" customHeight="true" outlineLevel="0" collapsed="false">
      <c r="C1112" s="5"/>
      <c r="I1112" s="6"/>
    </row>
    <row r="1113" customFormat="false" ht="18.7" hidden="false" customHeight="true" outlineLevel="0" collapsed="false">
      <c r="C1113" s="5"/>
      <c r="I1113" s="6"/>
    </row>
    <row r="1114" customFormat="false" ht="18.7" hidden="false" customHeight="true" outlineLevel="0" collapsed="false">
      <c r="C1114" s="5"/>
      <c r="I1114" s="6"/>
    </row>
    <row r="1115" customFormat="false" ht="18.7" hidden="false" customHeight="true" outlineLevel="0" collapsed="false">
      <c r="C1115" s="5"/>
      <c r="I1115" s="6"/>
    </row>
    <row r="1116" customFormat="false" ht="18.7" hidden="false" customHeight="true" outlineLevel="0" collapsed="false">
      <c r="C1116" s="5"/>
      <c r="I1116" s="6"/>
    </row>
    <row r="1117" customFormat="false" ht="18.7" hidden="false" customHeight="true" outlineLevel="0" collapsed="false">
      <c r="C1117" s="5"/>
      <c r="I1117" s="6"/>
    </row>
    <row r="1118" customFormat="false" ht="18.7" hidden="false" customHeight="true" outlineLevel="0" collapsed="false">
      <c r="C1118" s="5"/>
      <c r="I1118" s="6"/>
    </row>
    <row r="1119" customFormat="false" ht="18.7" hidden="false" customHeight="true" outlineLevel="0" collapsed="false">
      <c r="C1119" s="5"/>
      <c r="I1119" s="6"/>
    </row>
    <row r="1120" customFormat="false" ht="18.7" hidden="false" customHeight="true" outlineLevel="0" collapsed="false">
      <c r="C1120" s="5"/>
      <c r="I1120" s="6"/>
    </row>
    <row r="1121" customFormat="false" ht="18.7" hidden="false" customHeight="true" outlineLevel="0" collapsed="false">
      <c r="C1121" s="5"/>
      <c r="I1121" s="6"/>
    </row>
    <row r="1122" customFormat="false" ht="18.7" hidden="false" customHeight="true" outlineLevel="0" collapsed="false">
      <c r="C1122" s="5"/>
      <c r="I1122" s="6"/>
    </row>
    <row r="1123" customFormat="false" ht="18.7" hidden="false" customHeight="true" outlineLevel="0" collapsed="false">
      <c r="C1123" s="5"/>
      <c r="I1123" s="6"/>
    </row>
    <row r="1124" customFormat="false" ht="18.7" hidden="false" customHeight="true" outlineLevel="0" collapsed="false">
      <c r="C1124" s="5"/>
      <c r="I1124" s="6"/>
    </row>
    <row r="1125" customFormat="false" ht="18.7" hidden="false" customHeight="true" outlineLevel="0" collapsed="false">
      <c r="C1125" s="5"/>
      <c r="I1125" s="6"/>
    </row>
    <row r="1126" customFormat="false" ht="18.7" hidden="false" customHeight="true" outlineLevel="0" collapsed="false">
      <c r="C1126" s="5"/>
      <c r="I1126" s="6"/>
    </row>
    <row r="1127" customFormat="false" ht="18.7" hidden="false" customHeight="true" outlineLevel="0" collapsed="false">
      <c r="C1127" s="5"/>
      <c r="I1127" s="6"/>
    </row>
    <row r="1128" customFormat="false" ht="18.7" hidden="false" customHeight="true" outlineLevel="0" collapsed="false">
      <c r="C1128" s="5"/>
      <c r="I1128" s="6"/>
    </row>
    <row r="1129" customFormat="false" ht="18.7" hidden="false" customHeight="true" outlineLevel="0" collapsed="false">
      <c r="C1129" s="5"/>
      <c r="I1129" s="6"/>
    </row>
    <row r="1130" customFormat="false" ht="18.7" hidden="false" customHeight="true" outlineLevel="0" collapsed="false">
      <c r="C1130" s="5"/>
      <c r="I1130" s="6"/>
    </row>
    <row r="1131" customFormat="false" ht="18.7" hidden="false" customHeight="true" outlineLevel="0" collapsed="false">
      <c r="C1131" s="5"/>
      <c r="I1131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2025-11-28T09:37:46Z</dcterms:created>
  <dc:creator/>
  <dc:description/>
  <dc:language>en-US</dc:language>
  <cp:lastModifiedBy/>
  <dcterms:modified xsi:type="dcterms:W3CDTF">2025-11-28T09:43:58Z</dcterms:modified>
  <cp:revision>1</cp:revision>
  <dc:subject/>
  <dc:title/>
</cp:coreProperties>
</file>