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SEARCH-TERMS_READ_ME" sheetId="1" state="visible" r:id="rId2"/>
    <sheet name="SEARCH-TERMS_instances_all" sheetId="2" state="visible" r:id="rId3"/>
    <sheet name="SEARCH-TERMS_matrix_cases_quant" sheetId="3" state="visible" r:id="rId4"/>
    <sheet name="SEARCH-TERMS_matrix_cases_prese" sheetId="4" state="visible" r:id="rId5"/>
    <sheet name="SEARCH-TERMS_matrix_clusters_qu" sheetId="5" state="visible" r:id="rId6"/>
    <sheet name="SEARCH-TERMS_matrix_clusters_pr" sheetId="6" state="visible" r:id="rId7"/>
    <sheet name="SEARCH-TERMS_by_doc_no_guertin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<sst xmlns="http://schemas.openxmlformats.org/spreadsheetml/2006/main" count="1576" uniqueCount="282">
  <si>
    <t xml:space="preserve">Table Group Background Information</t>
  </si>
  <si>
    <t xml:space="preserve">MCRO Language: Hard‑wired 4‑cluster comparative report
    ======================================================
    Clusters considered:
      1581 — MATTHEW GUERTIN  (FOCAL)
       680 — MUAD ABDULKADIR
       292 — ADRIAN WESLEY
       698 — PETER LEHMEYER
    Inclusion rule for terms:
      • The term MUST appear in the focal cluster (1581), AND
      • It MUST appear in &gt;=1 of the other three clusters, AND
      • It MUST NOT appear in any cluster outside these four.</t>
  </si>
  <si>
    <t xml:space="preserve">index</t>
  </si>
  <si>
    <t xml:space="preserve">case_id</t>
  </si>
  <si>
    <t xml:space="preserve">cluster_id</t>
  </si>
  <si>
    <t xml:space="preserve">cluster_name</t>
  </si>
  <si>
    <t xml:space="preserve">filing_date</t>
  </si>
  <si>
    <t xml:space="preserve">filename</t>
  </si>
  <si>
    <t xml:space="preserve">filing_type</t>
  </si>
  <si>
    <t xml:space="preserve">search_group</t>
  </si>
  <si>
    <t xml:space="preserve">search_term</t>
  </si>
  <si>
    <t xml:space="preserve">page_num</t>
  </si>
  <si>
    <t xml:space="preserve">num_pages</t>
  </si>
  <si>
    <t xml:space="preserve">full_text_row</t>
  </si>
  <si>
    <t xml:space="preserve">MATTHEW GUERTIN</t>
  </si>
  <si>
    <t xml:space="preserve">Affidavit-Other</t>
  </si>
  <si>
    <t xml:space="preserve">12/17/2022: USC School of Cinematic Arts &amp; United States Army Reserve</t>
  </si>
  <si>
    <t xml:space="preserve">from the US Army who works directly with USC. In addition the US Army</t>
  </si>
  <si>
    <t xml:space="preserve">scrutinize a seemingly fraudulent academic paper found on an Army.mil domain, which</t>
  </si>
  <si>
    <t xml:space="preserve">was also identified as an officially filed document of the US Army. This step was part of a</t>
  </si>
  <si>
    <t xml:space="preserve">involving Netflix, YouTube, and the US Army, among many others. This evidence</t>
  </si>
  <si>
    <t xml:space="preserve">USC School of Cinematic Arts and Army Reserves (12/17/2022)</t>
  </si>
  <si>
    <t xml:space="preserve">United States Army Reserves.</t>
  </si>
  <si>
    <t xml:space="preserve">§"'7/: USCUniversi  of u.s.ARMY</t>
  </si>
  <si>
    <t xml:space="preserve">USC Cinema. US Army &amp; 3rd UKG *SEARCH*                                             1   2/1 1/2022</t>
  </si>
  <si>
    <t xml:space="preserve">USC-ICT and Paul Debevec receive research funding from the US Army                                                                9</t>
  </si>
  <si>
    <t xml:space="preserve">CEO Orit Gadiesh served in Israeli Army as an assistant to Ezer Weizman</t>
  </si>
  <si>
    <t xml:space="preserve">USC Cinema, US Army &amp; 3rd UKG *SEARCH*</t>
  </si>
  <si>
    <t xml:space="preserve">USC-ICT and Paul Debevec receive research funding from the US Army</t>
  </si>
  <si>
    <t xml:space="preserve">‘USC School of Cinematic Arts’ &amp; ‘United States Army Reserve’</t>
  </si>
  <si>
    <t xml:space="preserve">e=2147483647&amp;amp;v=beta&amp;amp;t=Jt7Y4Aes_I6F7QrTylf6KBbKXdYSiBrXzUMlRDC5Gts" alt="United States Army</t>
  </si>
  <si>
    <t xml:space="preserve">Motion</t>
  </si>
  <si>
    <t xml:space="preserve">agencies including the USPTO, US Army, US State Department, US Air Force, DARPA, Defense Intelligence</t>
  </si>
  <si>
    <t xml:space="preserve">Notice of Motion and Motion</t>
  </si>
  <si>
    <t xml:space="preserve">Army in matters the Defendant perceives as fraudulent. The Defendant also included a</t>
  </si>
  <si>
    <t xml:space="preserve">Army's alleged involvement. Also enclosed were prints of Substack articles, notably one</t>
  </si>
  <si>
    <t xml:space="preserve">Referee Danielle C. Mercurio's established ties to the US Army, as detailed in her</t>
  </si>
  <si>
    <t xml:space="preserve">Advocate and her decorated service within the United States Army-National Guard,</t>
  </si>
  <si>
    <t xml:space="preserve">Army dot mil site hosting Paul Debevecs fraudulent 2006 papers for the purpose of helping to carry out and</t>
  </si>
  <si>
    <t xml:space="preserve">Agency, US Army Reserves, US Air Force, INFOPACOM, etc all directly search for me on LinkedIn (which I have</t>
  </si>
  <si>
    <t xml:space="preserve">So if we go off that alone the other agencies involved in all of this are DARPA, Army, State Department, Defense</t>
  </si>
  <si>
    <t xml:space="preserve">The US Army was/is hosting one of these completely fabricated academic papers which was even a completely</t>
  </si>
  <si>
    <t xml:space="preserve">Defense Intelligence Agency, US Army, INDOPACOM, etc. into the mix may have quickly halted any of the things</t>
  </si>
  <si>
    <t xml:space="preserve">Paul Debevec and the US Army both looked me up during the same week which was right after I had signed up</t>
  </si>
  <si>
    <t xml:space="preserve">• United States Army-National Guard, Judge</t>
  </si>
  <si>
    <t xml:space="preserve">• Recipient of the Army Commendation</t>
  </si>
  <si>
    <t xml:space="preserve">MUAD ABDULKADIR</t>
  </si>
  <si>
    <t xml:space="preserve">Order-Other</t>
  </si>
  <si>
    <t xml:space="preserve">Somali Army, so he lacks restriction when he is there. He testified that his father just had a baby</t>
  </si>
  <si>
    <t xml:space="preserve">identify the unusual digital artifacts indicative of AI generation. I emphasized the</t>
  </si>
  <si>
    <t xml:space="preserve">artifacts and Al tells was able to uncover.</t>
  </si>
  <si>
    <t xml:space="preserve">so I'd assume it no longer has the artifacts</t>
  </si>
  <si>
    <t xml:space="preserve">which uniquely displays jagged block-like artifacts not present in the others. These</t>
  </si>
  <si>
    <t xml:space="preserve">artifacts, etc.</t>
  </si>
  <si>
    <t xml:space="preserve">artifacts appear - look at</t>
  </si>
  <si>
    <t xml:space="preserve">a couple days ago and can confirm all of the artifacts you see in the PDF's and videos I analyzed</t>
  </si>
  <si>
    <t xml:space="preserve">couple days ago and can confirm all of the artifacts confirming Al still exisit. Here is a link which proves everything I am saying -</t>
  </si>
  <si>
    <t xml:space="preserve">video content - those being 'checkerboard artifacts' (which I also have all of the documentation and research</t>
  </si>
  <si>
    <t xml:space="preserve">100% synthetic/not real woman that you see in the videos - with the same artifacts if you look more closely at it.</t>
  </si>
  <si>
    <t xml:space="preserve">directing his actions in the past. He testified that he was denied religious artifacts in the jail and</t>
  </si>
  <si>
    <t xml:space="preserve">Finding of Incompetency and Order</t>
  </si>
  <si>
    <t xml:space="preserve">perseveration regarding his patent, and his delusional beliefs about others.</t>
  </si>
  <si>
    <t xml:space="preserve">notes that Mr. Guertin “…displays prominent delusional beliefs that include persecutory and</t>
  </si>
  <si>
    <t xml:space="preserve">has good factual knowledge, he is unable to apply this knowledge due to delusional beliefs. For</t>
  </si>
  <si>
    <t xml:space="preserve">example, when Mr. Guertin spoke about his delusional beliefs, he indicated he would present</t>
  </si>
  <si>
    <t xml:space="preserve">evidence supporting these beliefs. In her report, Dr. Rogstad states, “…while he knows the nature</t>
  </si>
  <si>
    <t xml:space="preserve">of his charges, Mr. Guertin’s delusional beliefs are inextricably linked to his perceptions of his</t>
  </si>
  <si>
    <t xml:space="preserve">Defendant's beliefs about a conspiracy involving large enterprises like Microsoft and</t>
  </si>
  <si>
    <t xml:space="preserve">field, challenging the characterization of his beliefs as unfounded in Dr. Rogstad's report.</t>
  </si>
  <si>
    <t xml:space="preserve">and discovery materials from the alleged offense reflected a number of unusual beliefs the defendant espoused</t>
  </si>
  <si>
    <t xml:space="preserve">accompanied by links he characterized as evidence supporting his assertions. The beliefs in question were</t>
  </si>
  <si>
    <t xml:space="preserve">Mr. Guertin espoused perceptual disturbances consistent with delusions (i.e., fixed beliefs that deviate</t>
  </si>
  <si>
    <t xml:space="preserve">more improbable (e.g., targeting him individually to harm him) elements of his beliefs. On the contrary, the</t>
  </si>
  <si>
    <t xml:space="preserve">became increasingly prominent as the interview progressed, particularly as we discussed his delusional beliefs in</t>
  </si>
  <si>
    <t xml:space="preserve">by grossly disrupted perceptions of external reality. In particular, he displays prominent delusional beliefs that</t>
  </si>
  <si>
    <t xml:space="preserve">with delusions. Specifically, the more improbable elements of Mr. Guertin's beliefs have plausible, alternative</t>
  </si>
  <si>
    <t xml:space="preserve">from the current evaluation support the presence of delusional beliefs. In addition, my clinical observations from</t>
  </si>
  <si>
    <t xml:space="preserve">stuff [he] collected" to support his persecutory beliefs, asserting further that the "evidence will speak of [sic] itself"</t>
  </si>
  <si>
    <t xml:space="preserve">Mr. Guertin presently exhibits pronounced delusional beliefs of a persecutory nature. He is prone to inferring</t>
  </si>
  <si>
    <t xml:space="preserve">Indeed, while he knows the nature of his charges, Mr. Guertin's delusional beliefs are inextricably linked to his</t>
  </si>
  <si>
    <t xml:space="preserve">given his perseveration regarding his patent, and his delusional beliefs about others.</t>
  </si>
  <si>
    <t xml:space="preserve">Dr. Rogstad notes that Mr. Guertin " ... displays prominent delusional beliefs that include</t>
  </si>
  <si>
    <t xml:space="preserve">beliefs. For example, when Mr. Guertin spoke about his delusional beliefs, he indicated he would</t>
  </si>
  <si>
    <t xml:space="preserve">present evidence supporting these beliefs. In her report, Dr. Rogstad states, " ... while he knows</t>
  </si>
  <si>
    <t xml:space="preserve">the nature of his charges, Mr. Guertin's delusional beliefs are inextricably linked to his</t>
  </si>
  <si>
    <t xml:space="preserve">A. ☒ Thought -highly distractible; prominent delusional beliefs that include persecutory &amp; referential themes</t>
  </si>
  <si>
    <t xml:space="preserve">C. ☒ Perception - Mr. Guertin’s delusional beliefs are inextricably linked to his perceptions and they obstruct</t>
  </si>
  <si>
    <t xml:space="preserve">in the case he might have been harmed and his patent stolen. Regardless, his inflexible beliefs are conveyed in the</t>
  </si>
  <si>
    <t xml:space="preserve">and delusional beliefs which substantially impaired his perceptions, reasoning, and behaviors, even if there were some</t>
  </si>
  <si>
    <t xml:space="preserve">which evidences the degree to which he held paranoid, grandiose, and delusional beliefs which substantially impaired</t>
  </si>
  <si>
    <t xml:space="preserve">paranoid, grandiose, and delusional beliefs which substantially impaired his perceptions, reasoning, and behaviors,</t>
  </si>
  <si>
    <t xml:space="preserve">and emphasizes he had not intended to harm others. The problem is that his delusional beliefs substantially impaired</t>
  </si>
  <si>
    <t xml:space="preserve">beliefs which substantially impair his perceptions, reasoning, and behaviors, are substance induced (or prescription</t>
  </si>
  <si>
    <t xml:space="preserve">Mr. Guertin’s hypomanic to manic symptoms and delusional beliefs which substantially impair his perceptions,</t>
  </si>
  <si>
    <t xml:space="preserve">unspecified substances though he denied drug use. Mr. Abdulkadir focused on religious beliefs.</t>
  </si>
  <si>
    <t xml:space="preserve">delusional paranoid and religious beliefs (e.g., that he is in a “holy war”' or that deputies tampered</t>
  </si>
  <si>
    <t xml:space="preserve">including impaired thinking process, agitation, and likely delusional beliefs impaired his ability to</t>
  </si>
  <si>
    <t xml:space="preserve">thoughts and delusional beliefs.</t>
  </si>
  <si>
    <t xml:space="preserve">opined that his psychiatric condition impacts his thought (racing, grandiose, and paranoid beliefs)</t>
  </si>
  <si>
    <t xml:space="preserve">Respondent endorsed delusional beliefs while discussing his previous examinations that impaired</t>
  </si>
  <si>
    <t xml:space="preserve">his ability to engage in rational discussion and that because he could not set these beliefs aside, he</t>
  </si>
  <si>
    <t xml:space="preserve">is likely to rely on these delusional beliefs in formulating his defense.</t>
  </si>
  <si>
    <t xml:space="preserve">underlining further instances of a decreased need for sleep without associated fatigue. He further characterized himself</t>
  </si>
  <si>
    <t xml:space="preserve">experienced decreased need for sleep. Although his speech was not pressured, he was quite verbose during</t>
  </si>
  <si>
    <t xml:space="preserve">of episodes where he has demonstrated a decreased need for sleep, pressured speech, agitation,</t>
  </si>
  <si>
    <t xml:space="preserve">hypomanic to manic presentation, there was no evidence of overt symptoms of psychosis or delusions, unless his</t>
  </si>
  <si>
    <t xml:space="preserve">various descriptions of his hugely successful and sought after patent, turns out to be a delusion itself, but there was no</t>
  </si>
  <si>
    <t xml:space="preserve">grandiose delusion, dysregulated and hypersexual behavior. He has been hospitalized multiple</t>
  </si>
  <si>
    <t xml:space="preserve">my "grandiose" claims about my many "perceived achievements". In addition I am of the opinion that these documents just on their</t>
  </si>
  <si>
    <t xml:space="preserve">Microsoft and Netflix. I never thought of him being delusional or grandiose neither</t>
  </si>
  <si>
    <t xml:space="preserve">remarks often impressed as grandiose in nature. For instance, he spoke of being "an engineer," describing a recent</t>
  </si>
  <si>
    <t xml:space="preserve">writing, Dr. Rogstad’s evaluation, and during the current exam and consistently indicate he held paranoid, grandiose,</t>
  </si>
  <si>
    <t xml:space="preserve">he actually had developed this, and still it is somewhat grandiose to believe these companies know about his patent,</t>
  </si>
  <si>
    <t xml:space="preserve">is also plausible yet rather grandiose to conclude these companies would engage in clandestine illegal activity using AI,</t>
  </si>
  <si>
    <t xml:space="preserve">grandiose thoughts, irritability, shifting mood, agitation, and hostile statements. Dr. Renken also</t>
  </si>
  <si>
    <t xml:space="preserve">defendant presented with inflated self-esteem and grandiosity. Data also reflected instances during which he</t>
  </si>
  <si>
    <t xml:space="preserve">substance-induced, (b) reflective of an underlying personality style in which he exhibits grandiosity and self-</t>
  </si>
  <si>
    <t xml:space="preserve">that has been characterized by grandiosity, hypersexuality, insomnia, pressured speech, irritability,</t>
  </si>
  <si>
    <t xml:space="preserve">grandiosity.</t>
  </si>
  <si>
    <t xml:space="preserve">content was significant for themes of grandiosity (e.g., believing he has a divine fate), persecution</t>
  </si>
  <si>
    <t xml:space="preserve">insomnia, getting in trouble in class, food grades in the subjects he liked and bad</t>
  </si>
  <si>
    <t xml:space="preserve">She further indicates that Mr. Guertin may also suffer from a mood-related disorder, namely mania</t>
  </si>
  <si>
    <t xml:space="preserve">or hypomania, given “…his frequent digressions and tendency to become distracted by his own</t>
  </si>
  <si>
    <t xml:space="preserve">include a mood component, namely mania or hypomania. This mental illness prevents Mr. Guertin</t>
  </si>
  <si>
    <t xml:space="preserve">presentation are consistent with the elevated mood states that typify mania or hypomania. For instance, the</t>
  </si>
  <si>
    <t xml:space="preserve">mania or hypomania, given"... his frequent digressions and tendency to become distracted by his</t>
  </si>
  <si>
    <t xml:space="preserve">B. ☒ Mood - mood-related disorder, namely mania or hypomania,</t>
  </si>
  <si>
    <t xml:space="preserve">there was substantial evidence for ongoing flight of ideas, and either hypomania or mania in Mr. Guertin’s presentation,</t>
  </si>
  <si>
    <t xml:space="preserve">hypomania to mania and substantially distorted thought processes which verge of delusional, though remained within</t>
  </si>
  <si>
    <t xml:space="preserve">symptoms consistent with hypo-mania and mania in some patients; it is also a controlled substance, precisely because</t>
  </si>
  <si>
    <t xml:space="preserve">mania, delusional thought processes, and agitation requiring treatment with injectable medications.</t>
  </si>
  <si>
    <t xml:space="preserve">dysregulation. Symptoms were often described as consistent with mania.</t>
  </si>
  <si>
    <t xml:space="preserve">subsequent hospitalization in February 2019 in the context of mania and psychosis. Mr. Abdulkadir</t>
  </si>
  <si>
    <t xml:space="preserve">with his water supply) may be attributed to mania and psychosis.</t>
  </si>
  <si>
    <t xml:space="preserve">above (e.g., descriptions of likely psychotic thinking processes, mania, and ongoing agitation)</t>
  </si>
  <si>
    <t xml:space="preserve">Dr. Anderson credibly testified that the Defendant’s symptoms included mania, agitation,</t>
  </si>
  <si>
    <t xml:space="preserve">presentation. Dr. Anderson credibly testified that Dr. Paris noted continued symptoms of mania.</t>
  </si>
  <si>
    <t xml:space="preserve">suffers from mania or psychosis more on other days than on May 11, 2023 (the date of the</t>
  </si>
  <si>
    <t xml:space="preserve">diagnoses in recent years, including delusions, paranoia, mania, impaired reality contact, erratic</t>
  </si>
  <si>
    <t xml:space="preserve">In my history taking I did not perceive any ''true manic symptoms", but definitely</t>
  </si>
  <si>
    <t xml:space="preserve">meaningful, coherent information from him. These symptoms are consistent with the presentation of a manic</t>
  </si>
  <si>
    <t xml:space="preserve">or hypomanic episode. On the other hand, Mr. Guertin's reported difficulties with attentional and behavioral</t>
  </si>
  <si>
    <t xml:space="preserve">the interview session highlight the potential presence of manic or hypomanic symptoms at the current time, which</t>
  </si>
  <si>
    <t xml:space="preserve">spectrum disorder is less clear. During the exam he presented as hypomanic to manic and reportedly continues to be</t>
  </si>
  <si>
    <t xml:space="preserve">of its potential for misuse, abuse, and risk to harm. If Mr. Guertin’s hypomanic to manic symptoms and delusional</t>
  </si>
  <si>
    <t xml:space="preserve">psychotic features (most recent episode manic), Traits of Antisocial Personality Disorder,</t>
  </si>
  <si>
    <t xml:space="preserve">diagnosed Mr. Abdulkadir with bipolar disorder, current episode manic with psychosis; alcohol</t>
  </si>
  <si>
    <t xml:space="preserve">episode manic with psychosis; alcohol use disorder, in early remission, per client report; and</t>
  </si>
  <si>
    <t xml:space="preserve">including reactive aggression precipitated by Mr. Abdulkadir’s manic agitation, disinhibition, and</t>
  </si>
  <si>
    <t xml:space="preserve">I Disorder, with mood-congruent psychotic features (most recent episode manic), Traits of</t>
  </si>
  <si>
    <t xml:space="preserve">psychiatric condition includes a mood component beyond the presence of psychotic symptoms cannot</t>
  </si>
  <si>
    <t xml:space="preserve">11. Respondent suffers from ☐ an organic disorder of the brain or ☒ substantial psychiatric disorder? ☒ Yes ☐ No</t>
  </si>
  <si>
    <t xml:space="preserve">or includes an organic disorder of the brain or a substantial psychiatric disorder of thought, mood, perception,</t>
  </si>
  <si>
    <t xml:space="preserve">has an organic disorder of the brain or a substantial psychiatric disorder of thought, mood, perception, orientation, or</t>
  </si>
  <si>
    <t xml:space="preserve">bipolar disorder with psychotic features, which is a substantial psychiatric disorder. Dr. Paris</t>
  </si>
  <si>
    <t xml:space="preserve">Psychotic symptoms typically remit with the prolonged administration of an appropriate psychiatric medication</t>
  </si>
  <si>
    <t xml:space="preserve">exhibit psychotic symptoms even after being incarcerated for an extended period with limited</t>
  </si>
  <si>
    <t xml:space="preserve">basically been launched into a fight or flight state where I was genuinely in fear for my life and my safety as</t>
  </si>
  <si>
    <t xml:space="preserve">stand your ground state. He testified that you have to escape first, and it is fight or flight.</t>
  </si>
  <si>
    <t xml:space="preserve">Mr. Guertin remarked that he withdrew from school during his senior year of high school "to go work," adding</t>
  </si>
  <si>
    <t xml:space="preserve">Mr. Abdulkadir is 29 years old. He graduated from high school in the United States after</t>
  </si>
  <si>
    <t xml:space="preserve">that he was expelled from high school at one point. His employment history includes work in retail,</t>
  </si>
  <si>
    <t xml:space="preserve">in 2005. He reported he graduated high school and worked as a cashier, retail worker, and delivery</t>
  </si>
  <si>
    <t xml:space="preserve">to contest the incompetency finding. He testified that he completed high school. He testified that</t>
  </si>
  <si>
    <t xml:space="preserve">emotions/intense affect, with an over-inflated sense of importance). He presented as irritated by</t>
  </si>
  <si>
    <t xml:space="preserve">persecution] public in the courtroom,’” with similar thoughts regarding evidence he collected. Ex.</t>
  </si>
  <si>
    <t xml:space="preserve">defense strategy for his case that relied heavily upon the implausible evidence of his perceived persecution. Dr.</t>
  </si>
  <si>
    <t xml:space="preserve">make all this stuff [about his perceived persecution] public in the courtroom." His delusions also compromised his</t>
  </si>
  <si>
    <t xml:space="preserve">persecution] public in the courtroom,"' with similar thoughts regarding evidence he collected. Ex.</t>
  </si>
  <si>
    <t xml:space="preserve">My decision to dismiss my previous legal representation and proceed pro se is not made lightly.</t>
  </si>
  <si>
    <t xml:space="preserve">MY DECISION TO PROCEED PRO SE</t>
  </si>
  <si>
    <t xml:space="preserve">Petition to Proceed as ProSe Counsel</t>
  </si>
  <si>
    <t xml:space="preserve">SAID COUNSEL AND PROCEED PRO SE.</t>
  </si>
  <si>
    <t xml:space="preserve">rationally make a decision about whether to proceed pro se, and to decide whether he wishes to</t>
  </si>
  <si>
    <t xml:space="preserve">of criminal proceedings, but it is evident to the court that he is unable to apply this factual</t>
  </si>
  <si>
    <t xml:space="preserve">Mr. Guertin has good factual knowledge, he is unable to apply this knowledge due to delusional</t>
  </si>
  <si>
    <t xml:space="preserve">components of criminal proceedings, but it is evident to the court that he is unable to apply this</t>
  </si>
  <si>
    <t xml:space="preserve">understanding of courtroom personnel and court proceedings and he is unable to apply this</t>
  </si>
  <si>
    <t xml:space="preserve">favor the diagnosis of a delusional disorder (i.e., a condition characterized by prominent delusions that tends to</t>
  </si>
  <si>
    <t xml:space="preserve">PETER LEHMEYER</t>
  </si>
  <si>
    <t xml:space="preserve">Findings of Fact, Conclusions of Law and Order</t>
  </si>
  <si>
    <t xml:space="preserve">delusional disorder; stimulant use disorder (methamphetamine), severe; alcohol use disorder,</t>
  </si>
  <si>
    <t xml:space="preserve">in the legal process regarding his criminal matters. She credibly testified that while Mr. Guertin</t>
  </si>
  <si>
    <t xml:space="preserve">participate in the legal process regarding his criminal matters. She credibly testified that while</t>
  </si>
  <si>
    <t xml:space="preserve">Anderson credibly testified that the majority of his job is forensic treatment for criminal and civil</t>
  </si>
  <si>
    <t xml:space="preserve">matters. Dr. Anderson credibly testified that he has done 110 to 115 evaluations for competency.</t>
  </si>
  <si>
    <t xml:space="preserve">He credibly testified that in those cases, he finds defendants incompetent 56% of the time. He</t>
  </si>
  <si>
    <t xml:space="preserve">credibly testified that the purpose if the Rule 20.01 evaluation is to make a determination on a</t>
  </si>
  <si>
    <t xml:space="preserve">defendant’s ability to proceed. He credibly testified that the criminal proceeding stops and is</t>
  </si>
  <si>
    <t xml:space="preserve">referred. He credibly testified that the legal standard is whether defendant has the ability to consult</t>
  </si>
  <si>
    <t xml:space="preserve">Dr. Anderson credibly testified that during this process he searches for relevant records,</t>
  </si>
  <si>
    <t xml:space="preserve">the person who is the subject of the evaluation. Dr. Anderson credibly testified that it is a semi-</t>
  </si>
  <si>
    <t xml:space="preserve">structured interview process. He credibly testified that he generally questions if symptoms impair</t>
  </si>
  <si>
    <t xml:space="preserve">their ability to proceed with the defense. He credibly testified that he considers background, current</t>
  </si>
  <si>
    <t xml:space="preserve">Dr. Anderson credibly testified that he conducted the Rule 20.01 – March 10, 2023, report</t>
  </si>
  <si>
    <t xml:space="preserve">for Defendant. He credibly testified that he tried to meet with him on February 22, 2023. He</t>
  </si>
  <si>
    <t xml:space="preserve">credibly testified that he did not successfully interview Defendant. He credibly testified that this</t>
  </si>
  <si>
    <t xml:space="preserve">pacing, and not wearing a shirt. He credibly testified that Defendant stated that “mind games” were</t>
  </si>
  <si>
    <t xml:space="preserve">being done by the court. He credibly testified that Defendant’s presentation was similar to past</t>
  </si>
  <si>
    <t xml:space="preserve">reports. He credibly testified that Defendant’s inability to participate was driven by mental illness</t>
  </si>
  <si>
    <t xml:space="preserve">and he would not improve competency. He credibly testified that his conclusions were based on</t>
  </si>
  <si>
    <t xml:space="preserve">Dr. Anderson credibly testified that he reviewed updated jail logs after he submitted his</t>
  </si>
  <si>
    <t xml:space="preserve">report. He credibly testified that the jail records indicated presentation effect of liable. He credibly</t>
  </si>
  <si>
    <t xml:space="preserve">jail staff, and his presentation was not meaningfully different. He credibly testified that he</t>
  </si>
  <si>
    <t xml:space="preserve">reviewed Jail records for 3-21-23. He credibly testified that the deputies wrote that Defendant was</t>
  </si>
  <si>
    <t xml:space="preserve">Dr. Anderson credibly testified that he reviewed Dr. Megan Paris’ psychological report.</t>
  </si>
  <si>
    <t xml:space="preserve">He credibly testified that Dr. Paris’ interview was shorter than intended because of his</t>
  </si>
  <si>
    <t xml:space="preserve">Dr. Anderson credibly testified that the Defendant’s symptoms are consistent, but there would still</t>
  </si>
  <si>
    <t xml:space="preserve">be impairment. Dr. Anderson credibly testified that based on this information there would be no</t>
  </si>
  <si>
    <t xml:space="preserve">changes to his report. He credibly testified that seeing him in Court did not change his conclusion</t>
  </si>
  <si>
    <t xml:space="preserve">either. Dr. Anderson credibly testified that Respondent is not able to rationally consult.</t>
  </si>
  <si>
    <t xml:space="preserve">Dr. Anderson credibly testified that Defendant’s mental health is cyclical in nature as he</t>
  </si>
  <si>
    <t xml:space="preserve">contested hearing). Dr. Anderson credibly testified that being under duress or being incarcerated</t>
  </si>
  <si>
    <t xml:space="preserve">informed and rational legal decisions. Dr. Anderson also credibly testified that after observing Mr.</t>
  </si>
  <si>
    <t xml:space="preserve">incompetent to proceed. She credibly testified that her opinion had not changed. Dr. Barbo</t>
  </si>
  <si>
    <t xml:space="preserve">Dr. Barbo credibly testified that Mr. Lehmeyer presented as very intense and neutral in</t>
  </si>
  <si>
    <t xml:space="preserve">CURRENT CLINICAL PRESENTATION</t>
  </si>
  <si>
    <t xml:space="preserve">restraint are amplified by his antisocial traits, his clinical presentation is not exclusively accounted</t>
  </si>
  <si>
    <t xml:space="preserve">ADRIAN WESLEY</t>
  </si>
  <si>
    <t xml:space="preserve">Find of Fact-Order, Pet Commitment-Dfd Found Incompetent</t>
  </si>
  <si>
    <t xml:space="preserve">Dr. Otte noted Mr. Wesley’s clinical presentation is complex due to his long standing and well-</t>
  </si>
  <si>
    <t xml:space="preserve">Order Denying Motion</t>
  </si>
  <si>
    <t xml:space="preserve">Defendant’s “clinical presentation is complex due to his long standing and well-</t>
  </si>
  <si>
    <t xml:space="preserve">of 'Unknown Schizophrenic or other Psychotic Disorder'                        3/10/2023</t>
  </si>
  <si>
    <t xml:space="preserve">Unspecified Schizophrenia Spectrum and Other Psychotic Disorder (primary).</t>
  </si>
  <si>
    <t xml:space="preserve">Other Psychotic Disorder (primary). While Dr. Rogstad testified that this is a legitimate diagnosis,</t>
  </si>
  <si>
    <t xml:space="preserve">Schizophrenia Spectrum and Other Psychotic Disorder, as offered by Dr. Rogstad. This may also</t>
  </si>
  <si>
    <t xml:space="preserve">psychotic disorder, subsequently influencing a finding of incompetence to stand trial.</t>
  </si>
  <si>
    <t xml:space="preserve">Unspecified Schizophrenia Spectrum and Other Psychotic Disorder (primary)</t>
  </si>
  <si>
    <t xml:space="preserve">Mr. Guertin's current presentation is consistent with diagnosis of a psychotic disorder, a condition characterized</t>
  </si>
  <si>
    <t xml:space="preserve">highly consistent with the presentation of a psychotic disorder. The defendant is also verbose, and he is prone to</t>
  </si>
  <si>
    <t xml:space="preserve">Other Psychotic Disorder        (primary). While     Dr. Rogstad testified      that this is a legitimate</t>
  </si>
  <si>
    <t xml:space="preserve">10. DSM-5 diagnosis:              Unspecified Schizophrenia Spectrum and Other Psychotic Disorder (primary).</t>
  </si>
  <si>
    <t xml:space="preserve">B. Per the examiner:          Unspecified Schizophrenia Spectrum and Other Psychotic Disorder (primary), versus</t>
  </si>
  <si>
    <t xml:space="preserve">The Respondent is diagnosed with ( Unspecified Schizophrenia Spectrum and Other Psychotic Disorder (primary),</t>
  </si>
  <si>
    <t xml:space="preserve">Schizophrenia Spectrum and other Psychotic Disorder, Alcohol Use Disorder, Cannabis Use</t>
  </si>
  <si>
    <t xml:space="preserve">Disorder, and Opioid Use Disorder. He noted Mr. Abdulkadir’s’ history of a psychotic disorder</t>
  </si>
  <si>
    <t xml:space="preserve">Unspecified Schizophrenia Spectrum and other Psychotic Disorder, Alcohol Use Disorder,</t>
  </si>
  <si>
    <t xml:space="preserve">other Psychotic Disorder, Alcohol Use Disorder, Cannabis Use Disorder, and Opioid Use</t>
  </si>
  <si>
    <t xml:space="preserve">criteria for a psychotic disorder.</t>
  </si>
  <si>
    <t xml:space="preserve">Psychotic Disorder.</t>
  </si>
  <si>
    <t xml:space="preserve">Unspecified Schizophrenia Spectrum and Other Psychotic Disorder;</t>
  </si>
  <si>
    <t xml:space="preserve">Spectrum and Other Psychotic Disorder; Other Specified Neurodevelopmental Disorder</t>
  </si>
  <si>
    <t xml:space="preserve">spectrum and other psychotic disorder rule out: substance induced psychotic disorder vs.</t>
  </si>
  <si>
    <t xml:space="preserve">counsel.” Ex. 3, p. 9. Dr. Rogstad offers a diagnosis of Unspecified Schizophrenia Spectrum and</t>
  </si>
  <si>
    <t xml:space="preserve">diagnosis of the Defendant with an unspecified schizophrenia spectrum and other</t>
  </si>
  <si>
    <t xml:space="preserve">counsel." Ex. 3, p. 9. Dr. Rogstad offers a diagnosis of Unspecified Schizophrenia Spectrum and</t>
  </si>
  <si>
    <t xml:space="preserve">provided diagnoses of Bipolar and Related Disorder, Unspecified Schizophrenia Spectrum and</t>
  </si>
  <si>
    <t xml:space="preserve">incompetent. Additionally, Dr. Lewis included a diagnoses of Unspecified Schizophrenia Spectrum and</t>
  </si>
  <si>
    <t xml:space="preserve">11. The Motion to Dismiss states that Defendant’s diagnosis is Unspecified Schizophrenia</t>
  </si>
  <si>
    <t xml:space="preserve">mental illness.” Ex. 1, p. 8. Dr. Barbo provided the diagnoses of unspecified schizophrenia</t>
  </si>
  <si>
    <t xml:space="preserve">Dr. Barbo offered the following diagnoses of Mr. Lehmeyer: unspecified schizophrenia</t>
  </si>
  <si>
    <t xml:space="preserve">unspecified schizophrenia spectrum and other psychotic disorders, along with several other mental</t>
  </si>
  <si>
    <t xml:space="preserve">term_count_no_guertin</t>
  </si>
  <si>
    <t xml:space="preserve">Army</t>
  </si>
  <si>
    <t xml:space="preserve">artifacts</t>
  </si>
  <si>
    <t xml:space="preserve">beliefs</t>
  </si>
  <si>
    <t xml:space="preserve">decreased need for sleep</t>
  </si>
  <si>
    <t xml:space="preserve">delusion</t>
  </si>
  <si>
    <t xml:space="preserve">grandiose</t>
  </si>
  <si>
    <t xml:space="preserve">grandiosity</t>
  </si>
  <si>
    <t xml:space="preserve">insomnia</t>
  </si>
  <si>
    <t xml:space="preserve">mania</t>
  </si>
  <si>
    <t xml:space="preserve">manic</t>
  </si>
  <si>
    <t xml:space="preserve">psychiatric condition</t>
  </si>
  <si>
    <t xml:space="preserve">psychiatric disorder</t>
  </si>
  <si>
    <t xml:space="preserve">psychotic symptoms</t>
  </si>
  <si>
    <t xml:space="preserve">delusional beliefs</t>
  </si>
  <si>
    <t xml:space="preserve">fight or flight</t>
  </si>
  <si>
    <t xml:space="preserve">high school</t>
  </si>
  <si>
    <t xml:space="preserve">inflated</t>
  </si>
  <si>
    <t xml:space="preserve">persecution</t>
  </si>
  <si>
    <t xml:space="preserve">proceed pro se</t>
  </si>
  <si>
    <t xml:space="preserve">unable to apply</t>
  </si>
  <si>
    <t xml:space="preserve">delusional disorder</t>
  </si>
  <si>
    <t xml:space="preserve">credibly testified</t>
  </si>
  <si>
    <t xml:space="preserve">clinical presentation</t>
  </si>
  <si>
    <t xml:space="preserve">psychotic disorder</t>
  </si>
  <si>
    <t xml:space="preserve">Unspecified Schizophrenia</t>
  </si>
  <si>
    <t xml:space="preserve">case_count_no_guertin</t>
  </si>
  <si>
    <t xml:space="preserve">cluster_count_no_guertin</t>
  </si>
  <si>
    <t xml:space="preserve">doc_quantity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</si>
</sst>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u val="single"/>
      <sz val="12"/>
      <color rgb="FF000080"/>
      <name val="Arial"/>
      <family val="2"/>
      <charset val="1"/>
    </font>
    <font>
      <b val="true"/>
      <u val="single"/>
      <sz val="12"/>
      <color rgb="FF00008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6.69"/>
  </cols>
  <sheetData>
    <row r="1" customFormat="false" ht="23.05" hidden="false" customHeight="true" outlineLevel="0" collapsed="false">
      <c r="A1" s="1" t="s">
        <v>0</v>
      </c>
    </row>
    <row r="2" s="3" customFormat="true" ht="175.35" hidden="false" customHeight="true" outlineLevel="0" collapsed="false">
      <c r="A2" s="2" t="s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0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M2" activeCellId="0" sqref="M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4" width="9.72"/>
    <col collapsed="false" customWidth="true" hidden="false" outlineLevel="0" max="2" min="2" style="2" width="21.11"/>
    <col collapsed="false" customWidth="true" hidden="false" outlineLevel="0" max="3" min="3" style="2" width="13.89"/>
    <col collapsed="false" customWidth="true" hidden="false" outlineLevel="0" max="4" min="4" style="2" width="29.18"/>
    <col collapsed="false" customWidth="true" hidden="false" outlineLevel="0" max="5" min="5" style="4" width="16.81"/>
    <col collapsed="false" customWidth="true" hidden="false" outlineLevel="0" max="6" min="6" style="2" width="124.77"/>
    <col collapsed="false" customWidth="true" hidden="false" outlineLevel="0" max="7" min="7" style="2" width="63.63"/>
    <col collapsed="false" customWidth="true" hidden="false" outlineLevel="0" max="8" min="8" style="2" width="18.2"/>
    <col collapsed="false" customWidth="true" hidden="false" outlineLevel="0" max="9" min="9" style="2" width="31.54"/>
    <col collapsed="false" customWidth="true" hidden="false" outlineLevel="0" max="11" min="10" style="2" width="16.11"/>
    <col collapsed="false" customWidth="true" hidden="false" outlineLevel="0" max="12" min="12" style="2" width="136.31"/>
    <col collapsed="false" customWidth="true" hidden="false" outlineLevel="0" max="13" min="13" style="2" width="26.28"/>
    <col collapsed="false" customWidth="false" hidden="false" outlineLevel="0" max="1020" min="16" style="2" width="11.52"/>
    <col collapsed="false" customWidth="false" hidden="false" outlineLevel="0" max="1021" min="1021" style="3" width="11.52"/>
  </cols>
  <sheetData>
    <row r="1" customFormat="false" ht="23.05" hidden="false" customHeight="true" outlineLevel="0" collapsed="false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N1" s="2"/>
      <c r="O1" s="2"/>
    </row>
    <row r="2" customFormat="false" ht="18.7" hidden="false" customHeight="true" outlineLevel="0" collapsed="false">
      <c r="A2" s="4" t="n">
        <v>1</v>
      </c>
      <c r="B2" s="6" t="str">
        <f aca="false">HYPERLINK("https://mncourtfraud.com/file/27-CR-23-1886.pdf","27-CR-23-1886")</f>
        <v>27-CR-23-1886</v>
      </c>
      <c r="C2" s="2" t="n">
        <v>1581</v>
      </c>
      <c r="D2" s="2" t="s">
        <v>14</v>
      </c>
      <c r="E2" s="7" t="n">
        <v>45391</v>
      </c>
      <c r="F2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2" s="2" t="s">
        <v>15</v>
      </c>
      <c r="H2" s="2" t="n">
        <v>3</v>
      </c>
      <c r="I2" s="6" t="str">
        <f aca="false">HYPERLINK("https://mncourtfraud.com/file/MCRO_27-CR-23-1886_Affidavit-Other_2024-04-09_20240430072354.pdf#page=32&amp;:~:text=Army","Army")</f>
        <v>Army</v>
      </c>
      <c r="J2" s="2" t="n">
        <v>32</v>
      </c>
      <c r="K2" s="2" t="n">
        <v>213</v>
      </c>
      <c r="L2" s="2" t="s">
        <v>16</v>
      </c>
      <c r="M2" s="0"/>
    </row>
    <row r="3" customFormat="false" ht="18.7" hidden="false" customHeight="true" outlineLevel="0" collapsed="false">
      <c r="A3" s="4" t="n">
        <v>2</v>
      </c>
      <c r="B3" s="6" t="str">
        <f aca="false">HYPERLINK("https://mncourtfraud.com/file/27-CR-23-1886.pdf","27-CR-23-1886")</f>
        <v>27-CR-23-1886</v>
      </c>
      <c r="C3" s="2" t="n">
        <v>1581</v>
      </c>
      <c r="D3" s="2" t="s">
        <v>14</v>
      </c>
      <c r="E3" s="7" t="n">
        <v>45391</v>
      </c>
      <c r="F3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3" s="2" t="s">
        <v>15</v>
      </c>
      <c r="H3" s="2" t="n">
        <v>3</v>
      </c>
      <c r="I3" s="6" t="str">
        <f aca="false">HYPERLINK("https://mncourtfraud.com/file/MCRO_27-CR-23-1886_Affidavit-Other_2024-04-09_20240430072354.pdf#page=32&amp;:~:text=Army","Army")</f>
        <v>Army</v>
      </c>
      <c r="J3" s="2" t="n">
        <v>32</v>
      </c>
      <c r="K3" s="2" t="n">
        <v>213</v>
      </c>
      <c r="L3" s="2" t="s">
        <v>17</v>
      </c>
      <c r="M3" s="0"/>
    </row>
    <row r="4" customFormat="false" ht="18.7" hidden="false" customHeight="true" outlineLevel="0" collapsed="false">
      <c r="A4" s="4" t="n">
        <v>3</v>
      </c>
      <c r="B4" s="6" t="str">
        <f aca="false">HYPERLINK("https://mncourtfraud.com/file/27-CR-23-1886.pdf","27-CR-23-1886")</f>
        <v>27-CR-23-1886</v>
      </c>
      <c r="C4" s="2" t="n">
        <v>1581</v>
      </c>
      <c r="D4" s="2" t="s">
        <v>14</v>
      </c>
      <c r="E4" s="7" t="n">
        <v>45391</v>
      </c>
      <c r="F4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4" s="2" t="s">
        <v>15</v>
      </c>
      <c r="H4" s="2" t="n">
        <v>3</v>
      </c>
      <c r="I4" s="6" t="str">
        <f aca="false">HYPERLINK("https://mncourtfraud.com/file/MCRO_27-CR-23-1886_Affidavit-Other_2024-04-09_20240430072354.pdf#page=34&amp;:~:text=Army","Army")</f>
        <v>Army</v>
      </c>
      <c r="J4" s="2" t="n">
        <v>34</v>
      </c>
      <c r="K4" s="2" t="n">
        <v>213</v>
      </c>
      <c r="L4" s="2" t="s">
        <v>18</v>
      </c>
      <c r="M4" s="0"/>
    </row>
    <row r="5" customFormat="false" ht="18.7" hidden="false" customHeight="true" outlineLevel="0" collapsed="false">
      <c r="A5" s="4" t="n">
        <v>4</v>
      </c>
      <c r="B5" s="6" t="str">
        <f aca="false">HYPERLINK("https://mncourtfraud.com/file/27-CR-23-1886.pdf","27-CR-23-1886")</f>
        <v>27-CR-23-1886</v>
      </c>
      <c r="C5" s="2" t="n">
        <v>1581</v>
      </c>
      <c r="D5" s="2" t="s">
        <v>14</v>
      </c>
      <c r="E5" s="7" t="n">
        <v>45391</v>
      </c>
      <c r="F5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5" s="2" t="s">
        <v>15</v>
      </c>
      <c r="H5" s="2" t="n">
        <v>3</v>
      </c>
      <c r="I5" s="6" t="str">
        <f aca="false">HYPERLINK("https://mncourtfraud.com/file/MCRO_27-CR-23-1886_Affidavit-Other_2024-04-09_20240430072354.pdf#page=34&amp;:~:text=Army","Army")</f>
        <v>Army</v>
      </c>
      <c r="J5" s="2" t="n">
        <v>34</v>
      </c>
      <c r="K5" s="2" t="n">
        <v>213</v>
      </c>
      <c r="L5" s="2" t="s">
        <v>19</v>
      </c>
      <c r="M5" s="0"/>
    </row>
    <row r="6" customFormat="false" ht="18.7" hidden="false" customHeight="true" outlineLevel="0" collapsed="false">
      <c r="A6" s="4" t="n">
        <v>5</v>
      </c>
      <c r="B6" s="6" t="str">
        <f aca="false">HYPERLINK("https://mncourtfraud.com/file/27-CR-23-1886.pdf","27-CR-23-1886")</f>
        <v>27-CR-23-1886</v>
      </c>
      <c r="C6" s="2" t="n">
        <v>1581</v>
      </c>
      <c r="D6" s="2" t="s">
        <v>14</v>
      </c>
      <c r="E6" s="7" t="n">
        <v>45391</v>
      </c>
      <c r="F6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6" s="2" t="s">
        <v>15</v>
      </c>
      <c r="H6" s="2" t="n">
        <v>3</v>
      </c>
      <c r="I6" s="6" t="str">
        <f aca="false">HYPERLINK("https://mncourtfraud.com/file/MCRO_27-CR-23-1886_Affidavit-Other_2024-04-09_20240430072354.pdf#page=41&amp;:~:text=Army","Army")</f>
        <v>Army</v>
      </c>
      <c r="J6" s="2" t="n">
        <v>41</v>
      </c>
      <c r="K6" s="2" t="n">
        <v>213</v>
      </c>
      <c r="L6" s="2" t="s">
        <v>20</v>
      </c>
      <c r="M6" s="0"/>
    </row>
    <row r="7" customFormat="false" ht="18.7" hidden="false" customHeight="true" outlineLevel="0" collapsed="false">
      <c r="A7" s="4" t="n">
        <v>6</v>
      </c>
      <c r="B7" s="6" t="str">
        <f aca="false">HYPERLINK("https://mncourtfraud.com/file/27-CR-23-1886.pdf","27-CR-23-1886")</f>
        <v>27-CR-23-1886</v>
      </c>
      <c r="C7" s="2" t="n">
        <v>1581</v>
      </c>
      <c r="D7" s="2" t="s">
        <v>14</v>
      </c>
      <c r="E7" s="7" t="n">
        <v>45391</v>
      </c>
      <c r="F7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7" s="2" t="s">
        <v>15</v>
      </c>
      <c r="H7" s="2" t="n">
        <v>3</v>
      </c>
      <c r="I7" s="6" t="str">
        <f aca="false">HYPERLINK("https://mncourtfraud.com/file/MCRO_27-CR-23-1886_Affidavit-Other_2024-04-09_20240430072354.pdf#page=51&amp;:~:text=Army","Army")</f>
        <v>Army</v>
      </c>
      <c r="J7" s="2" t="n">
        <v>51</v>
      </c>
      <c r="K7" s="2" t="n">
        <v>213</v>
      </c>
      <c r="L7" s="2" t="s">
        <v>21</v>
      </c>
      <c r="M7" s="0"/>
    </row>
    <row r="8" customFormat="false" ht="18.7" hidden="false" customHeight="true" outlineLevel="0" collapsed="false">
      <c r="A8" s="4" t="n">
        <v>7</v>
      </c>
      <c r="B8" s="6" t="str">
        <f aca="false">HYPERLINK("https://mncourtfraud.com/file/27-CR-23-1886.pdf","27-CR-23-1886")</f>
        <v>27-CR-23-1886</v>
      </c>
      <c r="C8" s="2" t="n">
        <v>1581</v>
      </c>
      <c r="D8" s="2" t="s">
        <v>14</v>
      </c>
      <c r="E8" s="7" t="n">
        <v>45391</v>
      </c>
      <c r="F8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8" s="2" t="s">
        <v>15</v>
      </c>
      <c r="H8" s="2" t="n">
        <v>3</v>
      </c>
      <c r="I8" s="6" t="str">
        <f aca="false">HYPERLINK("https://mncourtfraud.com/file/MCRO_27-CR-23-1886_Affidavit-Other_2024-04-09_20240430072354.pdf#page=51&amp;:~:text=Army","Army")</f>
        <v>Army</v>
      </c>
      <c r="J8" s="2" t="n">
        <v>51</v>
      </c>
      <c r="K8" s="2" t="n">
        <v>213</v>
      </c>
      <c r="L8" s="2" t="s">
        <v>22</v>
      </c>
      <c r="M8" s="0"/>
    </row>
    <row r="9" customFormat="false" ht="18.7" hidden="false" customHeight="true" outlineLevel="0" collapsed="false">
      <c r="A9" s="4" t="n">
        <v>8</v>
      </c>
      <c r="B9" s="6" t="str">
        <f aca="false">HYPERLINK("https://mncourtfraud.com/file/27-CR-23-1886.pdf","27-CR-23-1886")</f>
        <v>27-CR-23-1886</v>
      </c>
      <c r="C9" s="2" t="n">
        <v>1581</v>
      </c>
      <c r="D9" s="2" t="s">
        <v>14</v>
      </c>
      <c r="E9" s="7" t="n">
        <v>45391</v>
      </c>
      <c r="F9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9" s="2" t="s">
        <v>15</v>
      </c>
      <c r="H9" s="2" t="n">
        <v>3</v>
      </c>
      <c r="I9" s="6" t="str">
        <f aca="false">HYPERLINK("https://mncourtfraud.com/file/MCRO_27-CR-23-1886_Affidavit-Other_2024-04-09_20240430072354.pdf#page=56&amp;:~:text=Army","Army")</f>
        <v>Army</v>
      </c>
      <c r="J9" s="2" t="n">
        <v>56</v>
      </c>
      <c r="K9" s="2" t="n">
        <v>213</v>
      </c>
      <c r="L9" s="2" t="s">
        <v>23</v>
      </c>
      <c r="M9" s="0"/>
    </row>
    <row r="10" customFormat="false" ht="18.7" hidden="false" customHeight="true" outlineLevel="0" collapsed="false">
      <c r="A10" s="4" t="n">
        <v>9</v>
      </c>
      <c r="B10" s="6" t="str">
        <f aca="false">HYPERLINK("https://mncourtfraud.com/file/27-CR-23-1886.pdf","27-CR-23-1886")</f>
        <v>27-CR-23-1886</v>
      </c>
      <c r="C10" s="2" t="n">
        <v>1581</v>
      </c>
      <c r="D10" s="2" t="s">
        <v>14</v>
      </c>
      <c r="E10" s="7" t="n">
        <v>45391</v>
      </c>
      <c r="F10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0" s="2" t="s">
        <v>15</v>
      </c>
      <c r="H10" s="2" t="n">
        <v>3</v>
      </c>
      <c r="I10" s="6" t="str">
        <f aca="false">HYPERLINK("https://mncourtfraud.com/file/MCRO_27-CR-23-1886_Affidavit-Other_2024-04-09_20240430072354.pdf#page=56&amp;:~:text=Army","Army")</f>
        <v>Army</v>
      </c>
      <c r="J10" s="2" t="n">
        <v>56</v>
      </c>
      <c r="K10" s="2" t="n">
        <v>213</v>
      </c>
      <c r="L10" s="2" t="s">
        <v>24</v>
      </c>
      <c r="M10" s="0"/>
    </row>
    <row r="11" customFormat="false" ht="18.7" hidden="false" customHeight="true" outlineLevel="0" collapsed="false">
      <c r="A11" s="4" t="n">
        <v>10</v>
      </c>
      <c r="B11" s="6" t="str">
        <f aca="false">HYPERLINK("https://mncourtfraud.com/file/27-CR-23-1886.pdf","27-CR-23-1886")</f>
        <v>27-CR-23-1886</v>
      </c>
      <c r="C11" s="2" t="n">
        <v>1581</v>
      </c>
      <c r="D11" s="2" t="s">
        <v>14</v>
      </c>
      <c r="E11" s="7" t="n">
        <v>45391</v>
      </c>
      <c r="F11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1" s="2" t="s">
        <v>15</v>
      </c>
      <c r="H11" s="2" t="n">
        <v>3</v>
      </c>
      <c r="I11" s="6" t="str">
        <f aca="false">HYPERLINK("https://mncourtfraud.com/file/MCRO_27-CR-23-1886_Affidavit-Other_2024-04-09_20240430072354.pdf#page=56&amp;:~:text=Army","Army")</f>
        <v>Army</v>
      </c>
      <c r="J11" s="2" t="n">
        <v>56</v>
      </c>
      <c r="K11" s="2" t="n">
        <v>213</v>
      </c>
      <c r="L11" s="2" t="s">
        <v>25</v>
      </c>
      <c r="M11" s="0"/>
    </row>
    <row r="12" customFormat="false" ht="18.7" hidden="false" customHeight="true" outlineLevel="0" collapsed="false">
      <c r="A12" s="4" t="n">
        <v>11</v>
      </c>
      <c r="B12" s="6" t="str">
        <f aca="false">HYPERLINK("https://mncourtfraud.com/file/27-CR-23-1886.pdf","27-CR-23-1886")</f>
        <v>27-CR-23-1886</v>
      </c>
      <c r="C12" s="2" t="n">
        <v>1581</v>
      </c>
      <c r="D12" s="2" t="s">
        <v>14</v>
      </c>
      <c r="E12" s="7" t="n">
        <v>45391</v>
      </c>
      <c r="F12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2" s="2" t="s">
        <v>15</v>
      </c>
      <c r="H12" s="2" t="n">
        <v>3</v>
      </c>
      <c r="I12" s="6" t="str">
        <f aca="false">HYPERLINK("https://mncourtfraud.com/file/MCRO_27-CR-23-1886_Affidavit-Other_2024-04-09_20240430072354.pdf#page=56&amp;:~:text=Army","Army")</f>
        <v>Army</v>
      </c>
      <c r="J12" s="2" t="n">
        <v>56</v>
      </c>
      <c r="K12" s="2" t="n">
        <v>213</v>
      </c>
      <c r="L12" s="2" t="s">
        <v>26</v>
      </c>
      <c r="M12" s="0"/>
    </row>
    <row r="13" customFormat="false" ht="18.7" hidden="false" customHeight="true" outlineLevel="0" collapsed="false">
      <c r="A13" s="4" t="n">
        <v>12</v>
      </c>
      <c r="B13" s="6" t="str">
        <f aca="false">HYPERLINK("https://mncourtfraud.com/file/27-CR-23-1886.pdf","27-CR-23-1886")</f>
        <v>27-CR-23-1886</v>
      </c>
      <c r="C13" s="2" t="n">
        <v>1581</v>
      </c>
      <c r="D13" s="2" t="s">
        <v>14</v>
      </c>
      <c r="E13" s="7" t="n">
        <v>45391</v>
      </c>
      <c r="F13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3" s="2" t="s">
        <v>15</v>
      </c>
      <c r="H13" s="2" t="n">
        <v>3</v>
      </c>
      <c r="I13" s="6" t="str">
        <f aca="false">HYPERLINK("https://mncourtfraud.com/file/MCRO_27-CR-23-1886_Affidavit-Other_2024-04-09_20240430072354.pdf#page=57&amp;:~:text=Army","Army")</f>
        <v>Army</v>
      </c>
      <c r="J13" s="2" t="n">
        <v>57</v>
      </c>
      <c r="K13" s="2" t="n">
        <v>213</v>
      </c>
      <c r="L13" s="2" t="s">
        <v>27</v>
      </c>
      <c r="M13" s="0"/>
    </row>
    <row r="14" customFormat="false" ht="18.7" hidden="false" customHeight="true" outlineLevel="0" collapsed="false">
      <c r="A14" s="4" t="n">
        <v>13</v>
      </c>
      <c r="B14" s="6" t="str">
        <f aca="false">HYPERLINK("https://mncourtfraud.com/file/27-CR-23-1886.pdf","27-CR-23-1886")</f>
        <v>27-CR-23-1886</v>
      </c>
      <c r="C14" s="2" t="n">
        <v>1581</v>
      </c>
      <c r="D14" s="2" t="s">
        <v>14</v>
      </c>
      <c r="E14" s="7" t="n">
        <v>45391</v>
      </c>
      <c r="F14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4" s="2" t="s">
        <v>15</v>
      </c>
      <c r="H14" s="2" t="n">
        <v>3</v>
      </c>
      <c r="I14" s="6" t="str">
        <f aca="false">HYPERLINK("https://mncourtfraud.com/file/MCRO_27-CR-23-1886_Affidavit-Other_2024-04-09_20240430072354.pdf#page=57&amp;:~:text=Army","Army")</f>
        <v>Army</v>
      </c>
      <c r="J14" s="2" t="n">
        <v>57</v>
      </c>
      <c r="K14" s="2" t="n">
        <v>213</v>
      </c>
      <c r="L14" s="2" t="s">
        <v>28</v>
      </c>
      <c r="M14" s="0"/>
    </row>
    <row r="15" customFormat="false" ht="18.7" hidden="false" customHeight="true" outlineLevel="0" collapsed="false">
      <c r="A15" s="4" t="n">
        <v>14</v>
      </c>
      <c r="B15" s="6" t="str">
        <f aca="false">HYPERLINK("https://mncourtfraud.com/file/27-CR-23-1886.pdf","27-CR-23-1886")</f>
        <v>27-CR-23-1886</v>
      </c>
      <c r="C15" s="2" t="n">
        <v>1581</v>
      </c>
      <c r="D15" s="2" t="s">
        <v>14</v>
      </c>
      <c r="E15" s="7" t="n">
        <v>45391</v>
      </c>
      <c r="F15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5" s="2" t="s">
        <v>15</v>
      </c>
      <c r="H15" s="2" t="n">
        <v>3</v>
      </c>
      <c r="I15" s="6" t="str">
        <f aca="false">HYPERLINK("https://mncourtfraud.com/file/MCRO_27-CR-23-1886_Affidavit-Other_2024-04-09_20240430072354.pdf#page=57&amp;:~:text=Army","Army")</f>
        <v>Army</v>
      </c>
      <c r="J15" s="2" t="n">
        <v>57</v>
      </c>
      <c r="K15" s="2" t="n">
        <v>213</v>
      </c>
      <c r="L15" s="2" t="s">
        <v>26</v>
      </c>
      <c r="M15" s="0"/>
    </row>
    <row r="16" customFormat="false" ht="18.7" hidden="false" customHeight="true" outlineLevel="0" collapsed="false">
      <c r="A16" s="4" t="n">
        <v>15</v>
      </c>
      <c r="B16" s="6" t="str">
        <f aca="false">HYPERLINK("https://mncourtfraud.com/file/27-CR-23-1886.pdf","27-CR-23-1886")</f>
        <v>27-CR-23-1886</v>
      </c>
      <c r="C16" s="2" t="n">
        <v>1581</v>
      </c>
      <c r="D16" s="2" t="s">
        <v>14</v>
      </c>
      <c r="E16" s="7" t="n">
        <v>45391</v>
      </c>
      <c r="F16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6" s="2" t="s">
        <v>15</v>
      </c>
      <c r="H16" s="2" t="n">
        <v>3</v>
      </c>
      <c r="I16" s="6" t="str">
        <f aca="false">HYPERLINK("https://mncourtfraud.com/file/MCRO_27-CR-23-1886_Affidavit-Other_2024-04-09_20240430072354.pdf#page=168&amp;:~:text=Army","Army")</f>
        <v>Army</v>
      </c>
      <c r="J16" s="2" t="n">
        <v>168</v>
      </c>
      <c r="K16" s="2" t="n">
        <v>213</v>
      </c>
      <c r="L16" s="2" t="s">
        <v>29</v>
      </c>
      <c r="M16" s="0"/>
    </row>
    <row r="17" customFormat="false" ht="18.7" hidden="false" customHeight="true" outlineLevel="0" collapsed="false">
      <c r="A17" s="4" t="n">
        <v>16</v>
      </c>
      <c r="B17" s="6" t="str">
        <f aca="false">HYPERLINK("https://mncourtfraud.com/file/27-CR-23-1886.pdf","27-CR-23-1886")</f>
        <v>27-CR-23-1886</v>
      </c>
      <c r="C17" s="2" t="n">
        <v>1581</v>
      </c>
      <c r="D17" s="2" t="s">
        <v>14</v>
      </c>
      <c r="E17" s="7" t="n">
        <v>45391</v>
      </c>
      <c r="F17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7" s="2" t="s">
        <v>15</v>
      </c>
      <c r="H17" s="2" t="n">
        <v>3</v>
      </c>
      <c r="I17" s="6" t="str">
        <f aca="false">HYPERLINK("https://mncourtfraud.com/file/MCRO_27-CR-23-1886_Affidavit-Other_2024-04-09_20240430072354.pdf#page=169&amp;:~:text=Army","Army")</f>
        <v>Army</v>
      </c>
      <c r="J17" s="2" t="n">
        <v>169</v>
      </c>
      <c r="K17" s="2" t="n">
        <v>213</v>
      </c>
      <c r="L17" s="2" t="s">
        <v>30</v>
      </c>
      <c r="M17" s="0"/>
    </row>
    <row r="18" customFormat="false" ht="18.7" hidden="false" customHeight="true" outlineLevel="0" collapsed="false">
      <c r="A18" s="4" t="n">
        <v>17</v>
      </c>
      <c r="B18" s="6" t="str">
        <f aca="false">HYPERLINK("https://mncourtfraud.com/file/27-CR-23-1886.pdf","27-CR-23-1886")</f>
        <v>27-CR-23-1886</v>
      </c>
      <c r="C18" s="2" t="n">
        <v>1581</v>
      </c>
      <c r="D18" s="2" t="s">
        <v>14</v>
      </c>
      <c r="E18" s="7" t="n">
        <v>45386</v>
      </c>
      <c r="F18" s="6" t="str">
        <f aca="false">HYPERLINK("https://mncourtfraud.com/file/MCRO_27-CR-23-1886_Motion_2024-04-04_20240430072350.pdf","MCRO_27-CR-23-1886_Motion_2024-04-04_20240430072350.pdf")</f>
        <v>MCRO_27-CR-23-1886_Motion_2024-04-04_20240430072350.pdf</v>
      </c>
      <c r="G18" s="2" t="s">
        <v>31</v>
      </c>
      <c r="H18" s="2" t="n">
        <v>3</v>
      </c>
      <c r="I18" s="6" t="str">
        <f aca="false">HYPERLINK("https://mncourtfraud.com/file/MCRO_27-CR-23-1886_Motion_2024-04-04_20240430072350.pdf#page=38&amp;:~:text=Army","Army")</f>
        <v>Army</v>
      </c>
      <c r="J18" s="2" t="n">
        <v>38</v>
      </c>
      <c r="K18" s="2" t="n">
        <v>40</v>
      </c>
      <c r="L18" s="2" t="s">
        <v>32</v>
      </c>
      <c r="M18" s="0"/>
    </row>
    <row r="19" customFormat="false" ht="18.7" hidden="false" customHeight="true" outlineLevel="0" collapsed="false">
      <c r="A19" s="4" t="n">
        <v>18</v>
      </c>
      <c r="B19" s="6" t="str">
        <f aca="false">HYPERLINK("https://mncourtfraud.com/file/27-CR-23-1886.pdf","27-CR-23-1886")</f>
        <v>27-CR-23-1886</v>
      </c>
      <c r="C19" s="2" t="n">
        <v>1581</v>
      </c>
      <c r="D19" s="2" t="s">
        <v>14</v>
      </c>
      <c r="E19" s="7" t="n">
        <v>45385</v>
      </c>
      <c r="F1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9" s="2" t="s">
        <v>33</v>
      </c>
      <c r="H19" s="2" t="n">
        <v>3</v>
      </c>
      <c r="I19" s="6" t="str">
        <f aca="false">HYPERLINK("https://mncourtfraud.com/file/MCRO_27-CR-23-1886_Notice of Motion and Motion_2024-04-03_20240430072407.pdf#page=11&amp;:~:text=Army","Army")</f>
        <v>Army</v>
      </c>
      <c r="J19" s="2" t="n">
        <v>11</v>
      </c>
      <c r="K19" s="2" t="n">
        <v>271</v>
      </c>
      <c r="L19" s="2" t="s">
        <v>34</v>
      </c>
      <c r="M19" s="0"/>
    </row>
    <row r="20" customFormat="false" ht="18.7" hidden="false" customHeight="true" outlineLevel="0" collapsed="false">
      <c r="A20" s="4" t="n">
        <v>19</v>
      </c>
      <c r="B20" s="6" t="str">
        <f aca="false">HYPERLINK("https://mncourtfraud.com/file/27-CR-23-1886.pdf","27-CR-23-1886")</f>
        <v>27-CR-23-1886</v>
      </c>
      <c r="C20" s="2" t="n">
        <v>1581</v>
      </c>
      <c r="D20" s="2" t="s">
        <v>14</v>
      </c>
      <c r="E20" s="7" t="n">
        <v>45385</v>
      </c>
      <c r="F2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" s="2" t="s">
        <v>33</v>
      </c>
      <c r="H20" s="2" t="n">
        <v>3</v>
      </c>
      <c r="I20" s="6" t="str">
        <f aca="false">HYPERLINK("https://mncourtfraud.com/file/MCRO_27-CR-23-1886_Notice of Motion and Motion_2024-04-03_20240430072407.pdf#page=11&amp;:~:text=Army","Army")</f>
        <v>Army</v>
      </c>
      <c r="J20" s="2" t="n">
        <v>11</v>
      </c>
      <c r="K20" s="2" t="n">
        <v>271</v>
      </c>
      <c r="L20" s="2" t="s">
        <v>35</v>
      </c>
      <c r="M20" s="0"/>
    </row>
    <row r="21" customFormat="false" ht="18.7" hidden="false" customHeight="true" outlineLevel="0" collapsed="false">
      <c r="A21" s="4" t="n">
        <v>20</v>
      </c>
      <c r="B21" s="6" t="str">
        <f aca="false">HYPERLINK("https://mncourtfraud.com/file/27-CR-23-1886.pdf","27-CR-23-1886")</f>
        <v>27-CR-23-1886</v>
      </c>
      <c r="C21" s="2" t="n">
        <v>1581</v>
      </c>
      <c r="D21" s="2" t="s">
        <v>14</v>
      </c>
      <c r="E21" s="7" t="n">
        <v>45385</v>
      </c>
      <c r="F2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1" s="2" t="s">
        <v>33</v>
      </c>
      <c r="H21" s="2" t="n">
        <v>3</v>
      </c>
      <c r="I21" s="6" t="str">
        <f aca="false">HYPERLINK("https://mncourtfraud.com/file/MCRO_27-CR-23-1886_Notice of Motion and Motion_2024-04-03_20240430072407.pdf#page=11&amp;:~:text=Army","Army")</f>
        <v>Army</v>
      </c>
      <c r="J21" s="2" t="n">
        <v>11</v>
      </c>
      <c r="K21" s="2" t="n">
        <v>271</v>
      </c>
      <c r="L21" s="2" t="s">
        <v>36</v>
      </c>
      <c r="M21" s="0"/>
    </row>
    <row r="22" customFormat="false" ht="18.7" hidden="false" customHeight="true" outlineLevel="0" collapsed="false">
      <c r="A22" s="4" t="n">
        <v>21</v>
      </c>
      <c r="B22" s="6" t="str">
        <f aca="false">HYPERLINK("https://mncourtfraud.com/file/27-CR-23-1886.pdf","27-CR-23-1886")</f>
        <v>27-CR-23-1886</v>
      </c>
      <c r="C22" s="2" t="n">
        <v>1581</v>
      </c>
      <c r="D22" s="2" t="s">
        <v>14</v>
      </c>
      <c r="E22" s="7" t="n">
        <v>45385</v>
      </c>
      <c r="F2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2" s="2" t="s">
        <v>33</v>
      </c>
      <c r="H22" s="2" t="n">
        <v>3</v>
      </c>
      <c r="I22" s="6" t="str">
        <f aca="false">HYPERLINK("https://mncourtfraud.com/file/MCRO_27-CR-23-1886_Notice of Motion and Motion_2024-04-03_20240430072407.pdf#page=11&amp;:~:text=Army","Army")</f>
        <v>Army</v>
      </c>
      <c r="J22" s="2" t="n">
        <v>11</v>
      </c>
      <c r="K22" s="2" t="n">
        <v>271</v>
      </c>
      <c r="L22" s="2" t="s">
        <v>37</v>
      </c>
      <c r="M22" s="0"/>
    </row>
    <row r="23" customFormat="false" ht="18.7" hidden="false" customHeight="true" outlineLevel="0" collapsed="false">
      <c r="A23" s="4" t="n">
        <v>22</v>
      </c>
      <c r="B23" s="6" t="str">
        <f aca="false">HYPERLINK("https://mncourtfraud.com/file/27-CR-23-1886.pdf","27-CR-23-1886")</f>
        <v>27-CR-23-1886</v>
      </c>
      <c r="C23" s="2" t="n">
        <v>1581</v>
      </c>
      <c r="D23" s="2" t="s">
        <v>14</v>
      </c>
      <c r="E23" s="7" t="n">
        <v>45385</v>
      </c>
      <c r="F2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3" s="2" t="s">
        <v>33</v>
      </c>
      <c r="H23" s="2" t="n">
        <v>3</v>
      </c>
      <c r="I23" s="6" t="str">
        <f aca="false">HYPERLINK("https://mncourtfraud.com/file/MCRO_27-CR-23-1886_Notice of Motion and Motion_2024-04-03_20240430072407.pdf#page=195&amp;:~:text=Army","Army")</f>
        <v>Army</v>
      </c>
      <c r="J23" s="2" t="n">
        <v>195</v>
      </c>
      <c r="K23" s="2" t="n">
        <v>271</v>
      </c>
      <c r="L23" s="2" t="s">
        <v>38</v>
      </c>
      <c r="M23" s="0"/>
    </row>
    <row r="24" customFormat="false" ht="18.7" hidden="false" customHeight="true" outlineLevel="0" collapsed="false">
      <c r="A24" s="4" t="n">
        <v>23</v>
      </c>
      <c r="B24" s="6" t="str">
        <f aca="false">HYPERLINK("https://mncourtfraud.com/file/27-CR-23-1886.pdf","27-CR-23-1886")</f>
        <v>27-CR-23-1886</v>
      </c>
      <c r="C24" s="2" t="n">
        <v>1581</v>
      </c>
      <c r="D24" s="2" t="s">
        <v>14</v>
      </c>
      <c r="E24" s="7" t="n">
        <v>45385</v>
      </c>
      <c r="F2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4" s="2" t="s">
        <v>33</v>
      </c>
      <c r="H24" s="2" t="n">
        <v>3</v>
      </c>
      <c r="I24" s="6" t="str">
        <f aca="false">HYPERLINK("https://mncourtfraud.com/file/MCRO_27-CR-23-1886_Notice of Motion and Motion_2024-04-03_20240430072407.pdf#page=195&amp;:~:text=Army","Army")</f>
        <v>Army</v>
      </c>
      <c r="J24" s="2" t="n">
        <v>195</v>
      </c>
      <c r="K24" s="2" t="n">
        <v>271</v>
      </c>
      <c r="L24" s="2" t="s">
        <v>39</v>
      </c>
      <c r="M24" s="0"/>
    </row>
    <row r="25" customFormat="false" ht="18.7" hidden="false" customHeight="true" outlineLevel="0" collapsed="false">
      <c r="A25" s="4" t="n">
        <v>24</v>
      </c>
      <c r="B25" s="6" t="str">
        <f aca="false">HYPERLINK("https://mncourtfraud.com/file/27-CR-23-1886.pdf","27-CR-23-1886")</f>
        <v>27-CR-23-1886</v>
      </c>
      <c r="C25" s="2" t="n">
        <v>1581</v>
      </c>
      <c r="D25" s="2" t="s">
        <v>14</v>
      </c>
      <c r="E25" s="7" t="n">
        <v>45385</v>
      </c>
      <c r="F2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5" s="2" t="s">
        <v>33</v>
      </c>
      <c r="H25" s="2" t="n">
        <v>3</v>
      </c>
      <c r="I25" s="6" t="str">
        <f aca="false">HYPERLINK("https://mncourtfraud.com/file/MCRO_27-CR-23-1886_Notice of Motion and Motion_2024-04-03_20240430072407.pdf#page=205&amp;:~:text=Army","Army")</f>
        <v>Army</v>
      </c>
      <c r="J25" s="2" t="n">
        <v>205</v>
      </c>
      <c r="K25" s="2" t="n">
        <v>271</v>
      </c>
      <c r="L25" s="2" t="s">
        <v>40</v>
      </c>
      <c r="M25" s="0"/>
    </row>
    <row r="26" customFormat="false" ht="18.7" hidden="false" customHeight="true" outlineLevel="0" collapsed="false">
      <c r="A26" s="4" t="n">
        <v>25</v>
      </c>
      <c r="B26" s="6" t="str">
        <f aca="false">HYPERLINK("https://mncourtfraud.com/file/27-CR-23-1886.pdf","27-CR-23-1886")</f>
        <v>27-CR-23-1886</v>
      </c>
      <c r="C26" s="2" t="n">
        <v>1581</v>
      </c>
      <c r="D26" s="2" t="s">
        <v>14</v>
      </c>
      <c r="E26" s="7" t="n">
        <v>45385</v>
      </c>
      <c r="F2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6" s="2" t="s">
        <v>33</v>
      </c>
      <c r="H26" s="2" t="n">
        <v>3</v>
      </c>
      <c r="I26" s="6" t="str">
        <f aca="false">HYPERLINK("https://mncourtfraud.com/file/MCRO_27-CR-23-1886_Notice of Motion and Motion_2024-04-03_20240430072407.pdf#page=207&amp;:~:text=Army","Army")</f>
        <v>Army</v>
      </c>
      <c r="J26" s="2" t="n">
        <v>207</v>
      </c>
      <c r="K26" s="2" t="n">
        <v>271</v>
      </c>
      <c r="L26" s="2" t="s">
        <v>41</v>
      </c>
      <c r="M26" s="0"/>
    </row>
    <row r="27" customFormat="false" ht="18.7" hidden="false" customHeight="true" outlineLevel="0" collapsed="false">
      <c r="A27" s="4" t="n">
        <v>26</v>
      </c>
      <c r="B27" s="6" t="str">
        <f aca="false">HYPERLINK("https://mncourtfraud.com/file/27-CR-23-1886.pdf","27-CR-23-1886")</f>
        <v>27-CR-23-1886</v>
      </c>
      <c r="C27" s="2" t="n">
        <v>1581</v>
      </c>
      <c r="D27" s="2" t="s">
        <v>14</v>
      </c>
      <c r="E27" s="7" t="n">
        <v>45385</v>
      </c>
      <c r="F2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7" s="2" t="s">
        <v>33</v>
      </c>
      <c r="H27" s="2" t="n">
        <v>3</v>
      </c>
      <c r="I27" s="6" t="str">
        <f aca="false">HYPERLINK("https://mncourtfraud.com/file/MCRO_27-CR-23-1886_Notice of Motion and Motion_2024-04-03_20240430072407.pdf#page=213&amp;:~:text=Army","Army")</f>
        <v>Army</v>
      </c>
      <c r="J27" s="2" t="n">
        <v>213</v>
      </c>
      <c r="K27" s="2" t="n">
        <v>271</v>
      </c>
      <c r="L27" s="2" t="s">
        <v>42</v>
      </c>
      <c r="M27" s="0"/>
    </row>
    <row r="28" customFormat="false" ht="18.7" hidden="false" customHeight="true" outlineLevel="0" collapsed="false">
      <c r="A28" s="4" t="n">
        <v>27</v>
      </c>
      <c r="B28" s="6" t="str">
        <f aca="false">HYPERLINK("https://mncourtfraud.com/file/27-CR-23-1886.pdf","27-CR-23-1886")</f>
        <v>27-CR-23-1886</v>
      </c>
      <c r="C28" s="2" t="n">
        <v>1581</v>
      </c>
      <c r="D28" s="2" t="s">
        <v>14</v>
      </c>
      <c r="E28" s="7" t="n">
        <v>45385</v>
      </c>
      <c r="F2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8" s="2" t="s">
        <v>33</v>
      </c>
      <c r="H28" s="2" t="n">
        <v>3</v>
      </c>
      <c r="I28" s="6" t="str">
        <f aca="false">HYPERLINK("https://mncourtfraud.com/file/MCRO_27-CR-23-1886_Notice of Motion and Motion_2024-04-03_20240430072407.pdf#page=213&amp;:~:text=Army","Army")</f>
        <v>Army</v>
      </c>
      <c r="J28" s="2" t="n">
        <v>213</v>
      </c>
      <c r="K28" s="2" t="n">
        <v>271</v>
      </c>
      <c r="L28" s="2" t="s">
        <v>43</v>
      </c>
      <c r="M28" s="0"/>
    </row>
    <row r="29" customFormat="false" ht="18.7" hidden="false" customHeight="true" outlineLevel="0" collapsed="false">
      <c r="A29" s="4" t="n">
        <v>28</v>
      </c>
      <c r="B29" s="6" t="str">
        <f aca="false">HYPERLINK("https://mncourtfraud.com/file/27-CR-23-1886.pdf","27-CR-23-1886")</f>
        <v>27-CR-23-1886</v>
      </c>
      <c r="C29" s="2" t="n">
        <v>1581</v>
      </c>
      <c r="D29" s="2" t="s">
        <v>14</v>
      </c>
      <c r="E29" s="7" t="n">
        <v>45385</v>
      </c>
      <c r="F2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9" s="2" t="s">
        <v>33</v>
      </c>
      <c r="H29" s="2" t="n">
        <v>3</v>
      </c>
      <c r="I29" s="6" t="str">
        <f aca="false">HYPERLINK("https://mncourtfraud.com/file/MCRO_27-CR-23-1886_Notice of Motion and Motion_2024-04-03_20240430072407.pdf#page=223&amp;:~:text=Army","Army")</f>
        <v>Army</v>
      </c>
      <c r="J29" s="2" t="n">
        <v>223</v>
      </c>
      <c r="K29" s="2" t="n">
        <v>271</v>
      </c>
      <c r="L29" s="2" t="s">
        <v>44</v>
      </c>
      <c r="M29" s="0"/>
    </row>
    <row r="30" customFormat="false" ht="18.7" hidden="false" customHeight="true" outlineLevel="0" collapsed="false">
      <c r="A30" s="4" t="n">
        <v>29</v>
      </c>
      <c r="B30" s="6" t="str">
        <f aca="false">HYPERLINK("https://mncourtfraud.com/file/27-CR-23-1886.pdf","27-CR-23-1886")</f>
        <v>27-CR-23-1886</v>
      </c>
      <c r="C30" s="2" t="n">
        <v>1581</v>
      </c>
      <c r="D30" s="2" t="s">
        <v>14</v>
      </c>
      <c r="E30" s="7" t="n">
        <v>45385</v>
      </c>
      <c r="F3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0" s="2" t="s">
        <v>33</v>
      </c>
      <c r="H30" s="2" t="n">
        <v>3</v>
      </c>
      <c r="I30" s="6" t="str">
        <f aca="false">HYPERLINK("https://mncourtfraud.com/file/MCRO_27-CR-23-1886_Notice of Motion and Motion_2024-04-03_20240430072407.pdf#page=223&amp;:~:text=Army","Army")</f>
        <v>Army</v>
      </c>
      <c r="J30" s="2" t="n">
        <v>223</v>
      </c>
      <c r="K30" s="2" t="n">
        <v>271</v>
      </c>
      <c r="L30" s="2" t="s">
        <v>45</v>
      </c>
      <c r="M30" s="0"/>
    </row>
    <row r="31" customFormat="false" ht="18.7" hidden="false" customHeight="true" outlineLevel="0" collapsed="false">
      <c r="A31" s="4" t="n">
        <v>30</v>
      </c>
      <c r="B31" s="6" t="str">
        <f aca="false">HYPERLINK("https://mncourtfraud.com/file/27-CR-23-3459.pdf","27-CR-23-3459")</f>
        <v>27-CR-23-3459</v>
      </c>
      <c r="C31" s="2" t="n">
        <v>680</v>
      </c>
      <c r="D31" s="2" t="s">
        <v>46</v>
      </c>
      <c r="E31" s="7" t="n">
        <v>45058</v>
      </c>
      <c r="F3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1" s="2" t="s">
        <v>47</v>
      </c>
      <c r="H31" s="2" t="n">
        <v>3</v>
      </c>
      <c r="I31" s="6" t="str">
        <f aca="false">HYPERLINK("https://mncourtfraud.com/file/MCRO_27-CR-23-3459_Order-Other_2023-05-12_20240430072904.pdf#page=15&amp;:~:text=Army","Army")</f>
        <v>Army</v>
      </c>
      <c r="J31" s="2" t="n">
        <v>15</v>
      </c>
      <c r="K31" s="2" t="n">
        <v>27</v>
      </c>
      <c r="L31" s="2" t="s">
        <v>48</v>
      </c>
      <c r="M31" s="0"/>
    </row>
    <row r="32" customFormat="false" ht="18.7" hidden="false" customHeight="true" outlineLevel="0" collapsed="false">
      <c r="A32" s="4" t="n">
        <v>31</v>
      </c>
      <c r="B32" s="6" t="str">
        <f aca="false">HYPERLINK("https://mncourtfraud.com/file/27-CR-23-3460.pdf","27-CR-23-3460")</f>
        <v>27-CR-23-3460</v>
      </c>
      <c r="C32" s="2" t="n">
        <v>680</v>
      </c>
      <c r="D32" s="2" t="s">
        <v>46</v>
      </c>
      <c r="E32" s="7" t="n">
        <v>45058</v>
      </c>
      <c r="F3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" s="2" t="s">
        <v>47</v>
      </c>
      <c r="H32" s="2" t="n">
        <v>3</v>
      </c>
      <c r="I32" s="6" t="str">
        <f aca="false">HYPERLINK("https://mncourtfraud.com/file/MCRO_27-CR-23-3460_Order-Other_2023-05-12_20240430072942.pdf#page=15&amp;:~:text=Army","Army")</f>
        <v>Army</v>
      </c>
      <c r="J32" s="2" t="n">
        <v>15</v>
      </c>
      <c r="K32" s="2" t="n">
        <v>27</v>
      </c>
      <c r="L32" s="2" t="s">
        <v>48</v>
      </c>
      <c r="M32" s="0"/>
    </row>
    <row r="33" customFormat="false" ht="18.7" hidden="false" customHeight="true" outlineLevel="0" collapsed="false">
      <c r="A33" s="4" t="n">
        <v>32</v>
      </c>
      <c r="B33" s="6" t="str">
        <f aca="false">HYPERLINK("https://mncourtfraud.com/file/27-CR-23-1886.pdf","27-CR-23-1886")</f>
        <v>27-CR-23-1886</v>
      </c>
      <c r="C33" s="2" t="n">
        <v>1581</v>
      </c>
      <c r="D33" s="2" t="s">
        <v>14</v>
      </c>
      <c r="E33" s="7" t="n">
        <v>45391</v>
      </c>
      <c r="F33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33" s="2" t="s">
        <v>15</v>
      </c>
      <c r="H33" s="2" t="n">
        <v>4</v>
      </c>
      <c r="I33" s="6" t="str">
        <f aca="false">HYPERLINK("https://mncourtfraud.com/file/MCRO_27-CR-23-1886_Affidavit-Other_2024-04-09_20240430072354.pdf#page=22&amp;:~:text=artifacts","artifacts")</f>
        <v>artifacts</v>
      </c>
      <c r="J33" s="2" t="n">
        <v>22</v>
      </c>
      <c r="K33" s="2" t="n">
        <v>213</v>
      </c>
      <c r="L33" s="2" t="s">
        <v>49</v>
      </c>
      <c r="M33" s="0"/>
    </row>
    <row r="34" customFormat="false" ht="18.7" hidden="false" customHeight="true" outlineLevel="0" collapsed="false">
      <c r="A34" s="4" t="n">
        <v>33</v>
      </c>
      <c r="B34" s="6" t="str">
        <f aca="false">HYPERLINK("https://mncourtfraud.com/file/27-CR-23-1886.pdf","27-CR-23-1886")</f>
        <v>27-CR-23-1886</v>
      </c>
      <c r="C34" s="2" t="n">
        <v>1581</v>
      </c>
      <c r="D34" s="2" t="s">
        <v>14</v>
      </c>
      <c r="E34" s="7" t="n">
        <v>45391</v>
      </c>
      <c r="F34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34" s="2" t="s">
        <v>15</v>
      </c>
      <c r="H34" s="2" t="n">
        <v>4</v>
      </c>
      <c r="I34" s="6" t="str">
        <f aca="false">HYPERLINK("https://mncourtfraud.com/file/MCRO_27-CR-23-1886_Affidavit-Other_2024-04-09_20240430072354.pdf#page=93&amp;:~:text=artifacts","artifacts")</f>
        <v>artifacts</v>
      </c>
      <c r="J34" s="2" t="n">
        <v>93</v>
      </c>
      <c r="K34" s="2" t="n">
        <v>213</v>
      </c>
      <c r="L34" s="2" t="s">
        <v>50</v>
      </c>
      <c r="M34" s="0"/>
    </row>
    <row r="35" customFormat="false" ht="18.7" hidden="false" customHeight="true" outlineLevel="0" collapsed="false">
      <c r="A35" s="4" t="n">
        <v>34</v>
      </c>
      <c r="B35" s="6" t="str">
        <f aca="false">HYPERLINK("https://mncourtfraud.com/file/27-CR-23-1886.pdf","27-CR-23-1886")</f>
        <v>27-CR-23-1886</v>
      </c>
      <c r="C35" s="2" t="n">
        <v>1581</v>
      </c>
      <c r="D35" s="2" t="s">
        <v>14</v>
      </c>
      <c r="E35" s="7" t="n">
        <v>45391</v>
      </c>
      <c r="F35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35" s="2" t="s">
        <v>15</v>
      </c>
      <c r="H35" s="2" t="n">
        <v>4</v>
      </c>
      <c r="I35" s="6" t="str">
        <f aca="false">HYPERLINK("https://mncourtfraud.com/file/MCRO_27-CR-23-1886_Affidavit-Other_2024-04-09_20240430072354.pdf#page=93&amp;:~:text=artifacts","artifacts")</f>
        <v>artifacts</v>
      </c>
      <c r="J35" s="2" t="n">
        <v>93</v>
      </c>
      <c r="K35" s="2" t="n">
        <v>213</v>
      </c>
      <c r="L35" s="2" t="s">
        <v>51</v>
      </c>
      <c r="M35" s="0"/>
    </row>
    <row r="36" customFormat="false" ht="18.7" hidden="false" customHeight="true" outlineLevel="0" collapsed="false">
      <c r="A36" s="4" t="n">
        <v>35</v>
      </c>
      <c r="B36" s="6" t="str">
        <f aca="false">HYPERLINK("https://mncourtfraud.com/file/27-CR-23-1886.pdf","27-CR-23-1886")</f>
        <v>27-CR-23-1886</v>
      </c>
      <c r="C36" s="2" t="n">
        <v>1581</v>
      </c>
      <c r="D36" s="2" t="s">
        <v>14</v>
      </c>
      <c r="E36" s="7" t="n">
        <v>45386</v>
      </c>
      <c r="F36" s="6" t="str">
        <f aca="false">HYPERLINK("https://mncourtfraud.com/file/MCRO_27-CR-23-1886_Motion_2024-04-04_20240430072350.pdf","MCRO_27-CR-23-1886_Motion_2024-04-04_20240430072350.pdf")</f>
        <v>MCRO_27-CR-23-1886_Motion_2024-04-04_20240430072350.pdf</v>
      </c>
      <c r="G36" s="2" t="s">
        <v>31</v>
      </c>
      <c r="H36" s="2" t="n">
        <v>4</v>
      </c>
      <c r="I36" s="6" t="str">
        <f aca="false">HYPERLINK("https://mncourtfraud.com/file/MCRO_27-CR-23-1886_Motion_2024-04-04_20240430072350.pdf#page=5&amp;:~:text=artifacts","artifacts")</f>
        <v>artifacts</v>
      </c>
      <c r="J36" s="2" t="n">
        <v>5</v>
      </c>
      <c r="K36" s="2" t="n">
        <v>40</v>
      </c>
      <c r="L36" s="2" t="s">
        <v>52</v>
      </c>
      <c r="M36" s="0"/>
    </row>
    <row r="37" customFormat="false" ht="18.7" hidden="false" customHeight="true" outlineLevel="0" collapsed="false">
      <c r="A37" s="4" t="n">
        <v>36</v>
      </c>
      <c r="B37" s="6" t="str">
        <f aca="false">HYPERLINK("https://mncourtfraud.com/file/27-CR-23-1886.pdf","27-CR-23-1886")</f>
        <v>27-CR-23-1886</v>
      </c>
      <c r="C37" s="2" t="n">
        <v>1581</v>
      </c>
      <c r="D37" s="2" t="s">
        <v>14</v>
      </c>
      <c r="E37" s="7" t="n">
        <v>45386</v>
      </c>
      <c r="F37" s="6" t="str">
        <f aca="false">HYPERLINK("https://mncourtfraud.com/file/MCRO_27-CR-23-1886_Motion_2024-04-04_20240430072350.pdf","MCRO_27-CR-23-1886_Motion_2024-04-04_20240430072350.pdf")</f>
        <v>MCRO_27-CR-23-1886_Motion_2024-04-04_20240430072350.pdf</v>
      </c>
      <c r="G37" s="2" t="s">
        <v>31</v>
      </c>
      <c r="H37" s="2" t="n">
        <v>4</v>
      </c>
      <c r="I37" s="6" t="str">
        <f aca="false">HYPERLINK("https://mncourtfraud.com/file/MCRO_27-CR-23-1886_Motion_2024-04-04_20240430072350.pdf#page=27&amp;:~:text=artifacts","artifacts")</f>
        <v>artifacts</v>
      </c>
      <c r="J37" s="2" t="n">
        <v>27</v>
      </c>
      <c r="K37" s="2" t="n">
        <v>40</v>
      </c>
      <c r="L37" s="2" t="s">
        <v>53</v>
      </c>
      <c r="M37" s="0"/>
    </row>
    <row r="38" customFormat="false" ht="18.7" hidden="false" customHeight="true" outlineLevel="0" collapsed="false">
      <c r="A38" s="4" t="n">
        <v>37</v>
      </c>
      <c r="B38" s="6" t="str">
        <f aca="false">HYPERLINK("https://mncourtfraud.com/file/27-CR-23-1886.pdf","27-CR-23-1886")</f>
        <v>27-CR-23-1886</v>
      </c>
      <c r="C38" s="2" t="n">
        <v>1581</v>
      </c>
      <c r="D38" s="2" t="s">
        <v>14</v>
      </c>
      <c r="E38" s="7" t="n">
        <v>45386</v>
      </c>
      <c r="F38" s="6" t="str">
        <f aca="false">HYPERLINK("https://mncourtfraud.com/file/MCRO_27-CR-23-1886_Motion_2024-04-04_20240430072350.pdf","MCRO_27-CR-23-1886_Motion_2024-04-04_20240430072350.pdf")</f>
        <v>MCRO_27-CR-23-1886_Motion_2024-04-04_20240430072350.pdf</v>
      </c>
      <c r="G38" s="2" t="s">
        <v>31</v>
      </c>
      <c r="H38" s="2" t="n">
        <v>4</v>
      </c>
      <c r="I38" s="6" t="str">
        <f aca="false">HYPERLINK("https://mncourtfraud.com/file/MCRO_27-CR-23-1886_Motion_2024-04-04_20240430072350.pdf#page=27&amp;:~:text=artifacts","artifacts")</f>
        <v>artifacts</v>
      </c>
      <c r="J38" s="2" t="n">
        <v>27</v>
      </c>
      <c r="K38" s="2" t="n">
        <v>40</v>
      </c>
      <c r="L38" s="2" t="s">
        <v>54</v>
      </c>
      <c r="M38" s="0"/>
    </row>
    <row r="39" customFormat="false" ht="18.7" hidden="false" customHeight="true" outlineLevel="0" collapsed="false">
      <c r="A39" s="4" t="n">
        <v>38</v>
      </c>
      <c r="B39" s="6" t="str">
        <f aca="false">HYPERLINK("https://mncourtfraud.com/file/27-CR-23-1886.pdf","27-CR-23-1886")</f>
        <v>27-CR-23-1886</v>
      </c>
      <c r="C39" s="2" t="n">
        <v>1581</v>
      </c>
      <c r="D39" s="2" t="s">
        <v>14</v>
      </c>
      <c r="E39" s="7" t="n">
        <v>45385</v>
      </c>
      <c r="F3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9" s="2" t="s">
        <v>33</v>
      </c>
      <c r="H39" s="2" t="n">
        <v>4</v>
      </c>
      <c r="I39" s="6" t="str">
        <f aca="false">HYPERLINK("https://mncourtfraud.com/file/MCRO_27-CR-23-1886_Notice of Motion and Motion_2024-04-03_20240430072407.pdf#page=162&amp;:~:text=artifacts","artifacts")</f>
        <v>artifacts</v>
      </c>
      <c r="J39" s="2" t="n">
        <v>162</v>
      </c>
      <c r="K39" s="2" t="n">
        <v>271</v>
      </c>
      <c r="L39" s="2" t="s">
        <v>55</v>
      </c>
      <c r="M39" s="0"/>
    </row>
    <row r="40" customFormat="false" ht="18.7" hidden="false" customHeight="true" outlineLevel="0" collapsed="false">
      <c r="A40" s="4" t="n">
        <v>39</v>
      </c>
      <c r="B40" s="6" t="str">
        <f aca="false">HYPERLINK("https://mncourtfraud.com/file/27-CR-23-1886.pdf","27-CR-23-1886")</f>
        <v>27-CR-23-1886</v>
      </c>
      <c r="C40" s="2" t="n">
        <v>1581</v>
      </c>
      <c r="D40" s="2" t="s">
        <v>14</v>
      </c>
      <c r="E40" s="7" t="n">
        <v>45385</v>
      </c>
      <c r="F4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40" s="2" t="s">
        <v>33</v>
      </c>
      <c r="H40" s="2" t="n">
        <v>4</v>
      </c>
      <c r="I40" s="6" t="str">
        <f aca="false">HYPERLINK("https://mncourtfraud.com/file/MCRO_27-CR-23-1886_Notice of Motion and Motion_2024-04-03_20240430072407.pdf#page=166&amp;:~:text=artifacts","artifacts")</f>
        <v>artifacts</v>
      </c>
      <c r="J40" s="2" t="n">
        <v>166</v>
      </c>
      <c r="K40" s="2" t="n">
        <v>271</v>
      </c>
      <c r="L40" s="2" t="s">
        <v>56</v>
      </c>
      <c r="M40" s="0"/>
    </row>
    <row r="41" customFormat="false" ht="18.7" hidden="false" customHeight="true" outlineLevel="0" collapsed="false">
      <c r="A41" s="4" t="n">
        <v>40</v>
      </c>
      <c r="B41" s="6" t="str">
        <f aca="false">HYPERLINK("https://mncourtfraud.com/file/27-CR-23-1886.pdf","27-CR-23-1886")</f>
        <v>27-CR-23-1886</v>
      </c>
      <c r="C41" s="2" t="n">
        <v>1581</v>
      </c>
      <c r="D41" s="2" t="s">
        <v>14</v>
      </c>
      <c r="E41" s="7" t="n">
        <v>45385</v>
      </c>
      <c r="F4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41" s="2" t="s">
        <v>33</v>
      </c>
      <c r="H41" s="2" t="n">
        <v>4</v>
      </c>
      <c r="I41" s="6" t="str">
        <f aca="false">HYPERLINK("https://mncourtfraud.com/file/MCRO_27-CR-23-1886_Notice of Motion and Motion_2024-04-03_20240430072407.pdf#page=194&amp;:~:text=artifacts","artifacts")</f>
        <v>artifacts</v>
      </c>
      <c r="J41" s="2" t="n">
        <v>194</v>
      </c>
      <c r="K41" s="2" t="n">
        <v>271</v>
      </c>
      <c r="L41" s="2" t="s">
        <v>57</v>
      </c>
      <c r="M41" s="0"/>
    </row>
    <row r="42" customFormat="false" ht="18.7" hidden="false" customHeight="true" outlineLevel="0" collapsed="false">
      <c r="A42" s="4" t="n">
        <v>41</v>
      </c>
      <c r="B42" s="6" t="str">
        <f aca="false">HYPERLINK("https://mncourtfraud.com/file/27-CR-23-1886.pdf","27-CR-23-1886")</f>
        <v>27-CR-23-1886</v>
      </c>
      <c r="C42" s="2" t="n">
        <v>1581</v>
      </c>
      <c r="D42" s="2" t="s">
        <v>14</v>
      </c>
      <c r="E42" s="7" t="n">
        <v>45385</v>
      </c>
      <c r="F4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42" s="2" t="s">
        <v>33</v>
      </c>
      <c r="H42" s="2" t="n">
        <v>4</v>
      </c>
      <c r="I42" s="6" t="str">
        <f aca="false">HYPERLINK("https://mncourtfraud.com/file/MCRO_27-CR-23-1886_Notice of Motion and Motion_2024-04-03_20240430072407.pdf#page=206&amp;:~:text=artifacts","artifacts")</f>
        <v>artifacts</v>
      </c>
      <c r="J42" s="2" t="n">
        <v>206</v>
      </c>
      <c r="K42" s="2" t="n">
        <v>271</v>
      </c>
      <c r="L42" s="2" t="s">
        <v>58</v>
      </c>
      <c r="M42" s="0"/>
    </row>
    <row r="43" customFormat="false" ht="18.7" hidden="false" customHeight="true" outlineLevel="0" collapsed="false">
      <c r="A43" s="4" t="n">
        <v>42</v>
      </c>
      <c r="B43" s="6" t="str">
        <f aca="false">HYPERLINK("https://mncourtfraud.com/file/27-CR-23-3459.pdf","27-CR-23-3459")</f>
        <v>27-CR-23-3459</v>
      </c>
      <c r="C43" s="2" t="n">
        <v>680</v>
      </c>
      <c r="D43" s="2" t="s">
        <v>46</v>
      </c>
      <c r="E43" s="7" t="n">
        <v>45058</v>
      </c>
      <c r="F4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43" s="2" t="s">
        <v>47</v>
      </c>
      <c r="H43" s="2" t="n">
        <v>4</v>
      </c>
      <c r="I43" s="6" t="str">
        <f aca="false">HYPERLINK("https://mncourtfraud.com/file/MCRO_27-CR-23-3459_Order-Other_2023-05-12_20240430072904.pdf#page=20&amp;:~:text=artifacts","artifacts")</f>
        <v>artifacts</v>
      </c>
      <c r="J43" s="2" t="n">
        <v>20</v>
      </c>
      <c r="K43" s="2" t="n">
        <v>27</v>
      </c>
      <c r="L43" s="2" t="s">
        <v>59</v>
      </c>
      <c r="M43" s="0"/>
    </row>
    <row r="44" customFormat="false" ht="18.7" hidden="false" customHeight="true" outlineLevel="0" collapsed="false">
      <c r="A44" s="4" t="n">
        <v>43</v>
      </c>
      <c r="B44" s="6" t="str">
        <f aca="false">HYPERLINK("https://mncourtfraud.com/file/27-CR-23-3460.pdf","27-CR-23-3460")</f>
        <v>27-CR-23-3460</v>
      </c>
      <c r="C44" s="2" t="n">
        <v>680</v>
      </c>
      <c r="D44" s="2" t="s">
        <v>46</v>
      </c>
      <c r="E44" s="7" t="n">
        <v>45058</v>
      </c>
      <c r="F4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44" s="2" t="s">
        <v>47</v>
      </c>
      <c r="H44" s="2" t="n">
        <v>4</v>
      </c>
      <c r="I44" s="6" t="str">
        <f aca="false">HYPERLINK("https://mncourtfraud.com/file/MCRO_27-CR-23-3460_Order-Other_2023-05-12_20240430072942.pdf#page=20&amp;:~:text=artifacts","artifacts")</f>
        <v>artifacts</v>
      </c>
      <c r="J44" s="2" t="n">
        <v>20</v>
      </c>
      <c r="K44" s="2" t="n">
        <v>27</v>
      </c>
      <c r="L44" s="2" t="s">
        <v>59</v>
      </c>
      <c r="M44" s="0"/>
    </row>
    <row r="45" customFormat="false" ht="18.7" hidden="false" customHeight="true" outlineLevel="0" collapsed="false">
      <c r="A45" s="4" t="n">
        <v>44</v>
      </c>
      <c r="B45" s="6" t="str">
        <f aca="false">HYPERLINK("https://mncourtfraud.com/file/27-CR-23-1886.pdf","27-CR-23-1886")</f>
        <v>27-CR-23-1886</v>
      </c>
      <c r="C45" s="2" t="n">
        <v>1581</v>
      </c>
      <c r="D45" s="2" t="s">
        <v>14</v>
      </c>
      <c r="E45" s="7" t="n">
        <v>45120</v>
      </c>
      <c r="F45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45" s="2" t="s">
        <v>60</v>
      </c>
      <c r="H45" s="2" t="n">
        <v>6</v>
      </c>
      <c r="I45" s="6" t="str">
        <f aca="false">HYPERLINK("https://mncourtfraud.com/file/MCRO_27-CR-23-1886_Finding of Incompetency and Order_2023-07-13_20240430072356.pdf#page=3&amp;:~:text=beliefs","beliefs")</f>
        <v>beliefs</v>
      </c>
      <c r="J45" s="2" t="n">
        <v>3</v>
      </c>
      <c r="K45" s="2" t="n">
        <v>7</v>
      </c>
      <c r="L45" s="2" t="s">
        <v>61</v>
      </c>
      <c r="M45" s="0"/>
    </row>
    <row r="46" customFormat="false" ht="18.7" hidden="false" customHeight="true" outlineLevel="0" collapsed="false">
      <c r="A46" s="4" t="n">
        <v>45</v>
      </c>
      <c r="B46" s="6" t="str">
        <f aca="false">HYPERLINK("https://mncourtfraud.com/file/27-CR-23-1886.pdf","27-CR-23-1886")</f>
        <v>27-CR-23-1886</v>
      </c>
      <c r="C46" s="2" t="n">
        <v>1581</v>
      </c>
      <c r="D46" s="2" t="s">
        <v>14</v>
      </c>
      <c r="E46" s="7" t="n">
        <v>45120</v>
      </c>
      <c r="F46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46" s="2" t="s">
        <v>60</v>
      </c>
      <c r="H46" s="2" t="n">
        <v>6</v>
      </c>
      <c r="I46" s="6" t="str">
        <f aca="false">HYPERLINK("https://mncourtfraud.com/file/MCRO_27-CR-23-1886_Finding of Incompetency and Order_2023-07-13_20240430072356.pdf#page=3&amp;:~:text=beliefs","beliefs")</f>
        <v>beliefs</v>
      </c>
      <c r="J46" s="2" t="n">
        <v>3</v>
      </c>
      <c r="K46" s="2" t="n">
        <v>7</v>
      </c>
      <c r="L46" s="2" t="s">
        <v>62</v>
      </c>
      <c r="M46" s="0"/>
    </row>
    <row r="47" customFormat="false" ht="18.7" hidden="false" customHeight="true" outlineLevel="0" collapsed="false">
      <c r="A47" s="4" t="n">
        <v>46</v>
      </c>
      <c r="B47" s="6" t="str">
        <f aca="false">HYPERLINK("https://mncourtfraud.com/file/27-CR-23-1886.pdf","27-CR-23-1886")</f>
        <v>27-CR-23-1886</v>
      </c>
      <c r="C47" s="2" t="n">
        <v>1581</v>
      </c>
      <c r="D47" s="2" t="s">
        <v>14</v>
      </c>
      <c r="E47" s="7" t="n">
        <v>45120</v>
      </c>
      <c r="F47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47" s="2" t="s">
        <v>60</v>
      </c>
      <c r="H47" s="2" t="n">
        <v>6</v>
      </c>
      <c r="I47" s="6" t="str">
        <f aca="false">HYPERLINK("https://mncourtfraud.com/file/MCRO_27-CR-23-1886_Finding of Incompetency and Order_2023-07-13_20240430072356.pdf#page=4&amp;:~:text=beliefs","beliefs")</f>
        <v>beliefs</v>
      </c>
      <c r="J47" s="2" t="n">
        <v>4</v>
      </c>
      <c r="K47" s="2" t="n">
        <v>7</v>
      </c>
      <c r="L47" s="2" t="s">
        <v>63</v>
      </c>
      <c r="M47" s="0"/>
    </row>
    <row r="48" customFormat="false" ht="18.7" hidden="false" customHeight="true" outlineLevel="0" collapsed="false">
      <c r="A48" s="4" t="n">
        <v>47</v>
      </c>
      <c r="B48" s="6" t="str">
        <f aca="false">HYPERLINK("https://mncourtfraud.com/file/27-CR-23-1886.pdf","27-CR-23-1886")</f>
        <v>27-CR-23-1886</v>
      </c>
      <c r="C48" s="2" t="n">
        <v>1581</v>
      </c>
      <c r="D48" s="2" t="s">
        <v>14</v>
      </c>
      <c r="E48" s="7" t="n">
        <v>45120</v>
      </c>
      <c r="F48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48" s="2" t="s">
        <v>60</v>
      </c>
      <c r="H48" s="2" t="n">
        <v>6</v>
      </c>
      <c r="I48" s="6" t="str">
        <f aca="false">HYPERLINK("https://mncourtfraud.com/file/MCRO_27-CR-23-1886_Finding of Incompetency and Order_2023-07-13_20240430072356.pdf#page=4&amp;:~:text=beliefs","beliefs")</f>
        <v>beliefs</v>
      </c>
      <c r="J48" s="2" t="n">
        <v>4</v>
      </c>
      <c r="K48" s="2" t="n">
        <v>7</v>
      </c>
      <c r="L48" s="2" t="s">
        <v>64</v>
      </c>
      <c r="M48" s="0"/>
    </row>
    <row r="49" customFormat="false" ht="18.7" hidden="false" customHeight="true" outlineLevel="0" collapsed="false">
      <c r="A49" s="4" t="n">
        <v>48</v>
      </c>
      <c r="B49" s="6" t="str">
        <f aca="false">HYPERLINK("https://mncourtfraud.com/file/27-CR-23-1886.pdf","27-CR-23-1886")</f>
        <v>27-CR-23-1886</v>
      </c>
      <c r="C49" s="2" t="n">
        <v>1581</v>
      </c>
      <c r="D49" s="2" t="s">
        <v>14</v>
      </c>
      <c r="E49" s="7" t="n">
        <v>45120</v>
      </c>
      <c r="F49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49" s="2" t="s">
        <v>60</v>
      </c>
      <c r="H49" s="2" t="n">
        <v>6</v>
      </c>
      <c r="I49" s="6" t="str">
        <f aca="false">HYPERLINK("https://mncourtfraud.com/file/MCRO_27-CR-23-1886_Finding of Incompetency and Order_2023-07-13_20240430072356.pdf#page=4&amp;:~:text=beliefs","beliefs")</f>
        <v>beliefs</v>
      </c>
      <c r="J49" s="2" t="n">
        <v>4</v>
      </c>
      <c r="K49" s="2" t="n">
        <v>7</v>
      </c>
      <c r="L49" s="2" t="s">
        <v>65</v>
      </c>
      <c r="M49" s="0"/>
    </row>
    <row r="50" customFormat="false" ht="18.7" hidden="false" customHeight="true" outlineLevel="0" collapsed="false">
      <c r="A50" s="4" t="n">
        <v>49</v>
      </c>
      <c r="B50" s="6" t="str">
        <f aca="false">HYPERLINK("https://mncourtfraud.com/file/27-CR-23-1886.pdf","27-CR-23-1886")</f>
        <v>27-CR-23-1886</v>
      </c>
      <c r="C50" s="2" t="n">
        <v>1581</v>
      </c>
      <c r="D50" s="2" t="s">
        <v>14</v>
      </c>
      <c r="E50" s="7" t="n">
        <v>45120</v>
      </c>
      <c r="F50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50" s="2" t="s">
        <v>60</v>
      </c>
      <c r="H50" s="2" t="n">
        <v>6</v>
      </c>
      <c r="I50" s="6" t="str">
        <f aca="false">HYPERLINK("https://mncourtfraud.com/file/MCRO_27-CR-23-1886_Finding of Incompetency and Order_2023-07-13_20240430072356.pdf#page=4&amp;:~:text=beliefs","beliefs")</f>
        <v>beliefs</v>
      </c>
      <c r="J50" s="2" t="n">
        <v>4</v>
      </c>
      <c r="K50" s="2" t="n">
        <v>7</v>
      </c>
      <c r="L50" s="2" t="s">
        <v>66</v>
      </c>
      <c r="M50" s="0"/>
    </row>
    <row r="51" customFormat="false" ht="18.7" hidden="false" customHeight="true" outlineLevel="0" collapsed="false">
      <c r="A51" s="4" t="n">
        <v>50</v>
      </c>
      <c r="B51" s="6" t="str">
        <f aca="false">HYPERLINK("https://mncourtfraud.com/file/27-CR-23-1886.pdf","27-CR-23-1886")</f>
        <v>27-CR-23-1886</v>
      </c>
      <c r="C51" s="2" t="n">
        <v>1581</v>
      </c>
      <c r="D51" s="2" t="s">
        <v>14</v>
      </c>
      <c r="E51" s="7" t="n">
        <v>45385</v>
      </c>
      <c r="F5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1" s="2" t="s">
        <v>33</v>
      </c>
      <c r="H51" s="2" t="n">
        <v>6</v>
      </c>
      <c r="I51" s="6" t="str">
        <f aca="false">HYPERLINK("https://mncourtfraud.com/file/MCRO_27-CR-23-1886_Notice of Motion and Motion_2024-04-03_20240430072407.pdf#page=10&amp;:~:text=beliefs","beliefs")</f>
        <v>beliefs</v>
      </c>
      <c r="J51" s="2" t="n">
        <v>10</v>
      </c>
      <c r="K51" s="2" t="n">
        <v>271</v>
      </c>
      <c r="L51" s="2" t="s">
        <v>67</v>
      </c>
      <c r="M51" s="0"/>
    </row>
    <row r="52" customFormat="false" ht="18.7" hidden="false" customHeight="true" outlineLevel="0" collapsed="false">
      <c r="A52" s="4" t="n">
        <v>51</v>
      </c>
      <c r="B52" s="6" t="str">
        <f aca="false">HYPERLINK("https://mncourtfraud.com/file/27-CR-23-1886.pdf","27-CR-23-1886")</f>
        <v>27-CR-23-1886</v>
      </c>
      <c r="C52" s="2" t="n">
        <v>1581</v>
      </c>
      <c r="D52" s="2" t="s">
        <v>14</v>
      </c>
      <c r="E52" s="7" t="n">
        <v>45385</v>
      </c>
      <c r="F5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2" s="2" t="s">
        <v>33</v>
      </c>
      <c r="H52" s="2" t="n">
        <v>6</v>
      </c>
      <c r="I52" s="6" t="str">
        <f aca="false">HYPERLINK("https://mncourtfraud.com/file/MCRO_27-CR-23-1886_Notice of Motion and Motion_2024-04-03_20240430072407.pdf#page=12&amp;:~:text=beliefs","beliefs")</f>
        <v>beliefs</v>
      </c>
      <c r="J52" s="2" t="n">
        <v>12</v>
      </c>
      <c r="K52" s="2" t="n">
        <v>271</v>
      </c>
      <c r="L52" s="2" t="s">
        <v>68</v>
      </c>
      <c r="M52" s="0"/>
    </row>
    <row r="53" customFormat="false" ht="18.7" hidden="false" customHeight="true" outlineLevel="0" collapsed="false">
      <c r="A53" s="4" t="n">
        <v>52</v>
      </c>
      <c r="B53" s="6" t="str">
        <f aca="false">HYPERLINK("https://mncourtfraud.com/file/27-CR-23-1886.pdf","27-CR-23-1886")</f>
        <v>27-CR-23-1886</v>
      </c>
      <c r="C53" s="2" t="n">
        <v>1581</v>
      </c>
      <c r="D53" s="2" t="s">
        <v>14</v>
      </c>
      <c r="E53" s="7" t="n">
        <v>45385</v>
      </c>
      <c r="F5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3" s="2" t="s">
        <v>33</v>
      </c>
      <c r="H53" s="2" t="n">
        <v>6</v>
      </c>
      <c r="I53" s="6" t="str">
        <f aca="false">HYPERLINK("https://mncourtfraud.com/file/MCRO_27-CR-23-1886_Notice of Motion and Motion_2024-04-03_20240430072407.pdf#page=119&amp;:~:text=beliefs","beliefs")</f>
        <v>beliefs</v>
      </c>
      <c r="J53" s="2" t="n">
        <v>119</v>
      </c>
      <c r="K53" s="2" t="n">
        <v>271</v>
      </c>
      <c r="L53" s="2" t="s">
        <v>69</v>
      </c>
      <c r="M53" s="0"/>
    </row>
    <row r="54" customFormat="false" ht="18.7" hidden="false" customHeight="true" outlineLevel="0" collapsed="false">
      <c r="A54" s="4" t="n">
        <v>53</v>
      </c>
      <c r="B54" s="6" t="str">
        <f aca="false">HYPERLINK("https://mncourtfraud.com/file/27-CR-23-1886.pdf","27-CR-23-1886")</f>
        <v>27-CR-23-1886</v>
      </c>
      <c r="C54" s="2" t="n">
        <v>1581</v>
      </c>
      <c r="D54" s="2" t="s">
        <v>14</v>
      </c>
      <c r="E54" s="7" t="n">
        <v>45385</v>
      </c>
      <c r="F5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4" s="2" t="s">
        <v>33</v>
      </c>
      <c r="H54" s="2" t="n">
        <v>6</v>
      </c>
      <c r="I54" s="6" t="str">
        <f aca="false">HYPERLINK("https://mncourtfraud.com/file/MCRO_27-CR-23-1886_Notice of Motion and Motion_2024-04-03_20240430072407.pdf#page=120&amp;:~:text=beliefs","beliefs")</f>
        <v>beliefs</v>
      </c>
      <c r="J54" s="2" t="n">
        <v>120</v>
      </c>
      <c r="K54" s="2" t="n">
        <v>271</v>
      </c>
      <c r="L54" s="2" t="s">
        <v>70</v>
      </c>
      <c r="M54" s="0"/>
    </row>
    <row r="55" customFormat="false" ht="18.7" hidden="false" customHeight="true" outlineLevel="0" collapsed="false">
      <c r="A55" s="4" t="n">
        <v>54</v>
      </c>
      <c r="B55" s="6" t="str">
        <f aca="false">HYPERLINK("https://mncourtfraud.com/file/27-CR-23-1886.pdf","27-CR-23-1886")</f>
        <v>27-CR-23-1886</v>
      </c>
      <c r="C55" s="2" t="n">
        <v>1581</v>
      </c>
      <c r="D55" s="2" t="s">
        <v>14</v>
      </c>
      <c r="E55" s="7" t="n">
        <v>45385</v>
      </c>
      <c r="F5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5" s="2" t="s">
        <v>33</v>
      </c>
      <c r="H55" s="2" t="n">
        <v>6</v>
      </c>
      <c r="I55" s="6" t="str">
        <f aca="false">HYPERLINK("https://mncourtfraud.com/file/MCRO_27-CR-23-1886_Notice of Motion and Motion_2024-04-03_20240430072407.pdf#page=121&amp;:~:text=beliefs","beliefs")</f>
        <v>beliefs</v>
      </c>
      <c r="J55" s="2" t="n">
        <v>121</v>
      </c>
      <c r="K55" s="2" t="n">
        <v>271</v>
      </c>
      <c r="L55" s="2" t="s">
        <v>71</v>
      </c>
      <c r="M55" s="0"/>
    </row>
    <row r="56" customFormat="false" ht="18.7" hidden="false" customHeight="true" outlineLevel="0" collapsed="false">
      <c r="A56" s="4" t="n">
        <v>55</v>
      </c>
      <c r="B56" s="6" t="str">
        <f aca="false">HYPERLINK("https://mncourtfraud.com/file/27-CR-23-1886.pdf","27-CR-23-1886")</f>
        <v>27-CR-23-1886</v>
      </c>
      <c r="C56" s="2" t="n">
        <v>1581</v>
      </c>
      <c r="D56" s="2" t="s">
        <v>14</v>
      </c>
      <c r="E56" s="7" t="n">
        <v>45385</v>
      </c>
      <c r="F5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6" s="2" t="s">
        <v>33</v>
      </c>
      <c r="H56" s="2" t="n">
        <v>6</v>
      </c>
      <c r="I56" s="6" t="str">
        <f aca="false">HYPERLINK("https://mncourtfraud.com/file/MCRO_27-CR-23-1886_Notice of Motion and Motion_2024-04-03_20240430072407.pdf#page=121&amp;:~:text=beliefs","beliefs")</f>
        <v>beliefs</v>
      </c>
      <c r="J56" s="2" t="n">
        <v>121</v>
      </c>
      <c r="K56" s="2" t="n">
        <v>271</v>
      </c>
      <c r="L56" s="2" t="s">
        <v>72</v>
      </c>
      <c r="M56" s="0"/>
    </row>
    <row r="57" customFormat="false" ht="18.7" hidden="false" customHeight="true" outlineLevel="0" collapsed="false">
      <c r="A57" s="4" t="n">
        <v>56</v>
      </c>
      <c r="B57" s="6" t="str">
        <f aca="false">HYPERLINK("https://mncourtfraud.com/file/27-CR-23-1886.pdf","27-CR-23-1886")</f>
        <v>27-CR-23-1886</v>
      </c>
      <c r="C57" s="2" t="n">
        <v>1581</v>
      </c>
      <c r="D57" s="2" t="s">
        <v>14</v>
      </c>
      <c r="E57" s="7" t="n">
        <v>45385</v>
      </c>
      <c r="F5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7" s="2" t="s">
        <v>33</v>
      </c>
      <c r="H57" s="2" t="n">
        <v>6</v>
      </c>
      <c r="I57" s="6" t="str">
        <f aca="false">HYPERLINK("https://mncourtfraud.com/file/MCRO_27-CR-23-1886_Notice of Motion and Motion_2024-04-03_20240430072407.pdf#page=121&amp;:~:text=beliefs","beliefs")</f>
        <v>beliefs</v>
      </c>
      <c r="J57" s="2" t="n">
        <v>121</v>
      </c>
      <c r="K57" s="2" t="n">
        <v>271</v>
      </c>
      <c r="L57" s="2" t="s">
        <v>73</v>
      </c>
      <c r="M57" s="0"/>
    </row>
    <row r="58" customFormat="false" ht="18.7" hidden="false" customHeight="true" outlineLevel="0" collapsed="false">
      <c r="A58" s="4" t="n">
        <v>57</v>
      </c>
      <c r="B58" s="6" t="str">
        <f aca="false">HYPERLINK("https://mncourtfraud.com/file/27-CR-23-1886.pdf","27-CR-23-1886")</f>
        <v>27-CR-23-1886</v>
      </c>
      <c r="C58" s="2" t="n">
        <v>1581</v>
      </c>
      <c r="D58" s="2" t="s">
        <v>14</v>
      </c>
      <c r="E58" s="7" t="n">
        <v>45385</v>
      </c>
      <c r="F5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8" s="2" t="s">
        <v>33</v>
      </c>
      <c r="H58" s="2" t="n">
        <v>6</v>
      </c>
      <c r="I58" s="6" t="str">
        <f aca="false">HYPERLINK("https://mncourtfraud.com/file/MCRO_27-CR-23-1886_Notice of Motion and Motion_2024-04-03_20240430072407.pdf#page=122&amp;:~:text=beliefs","beliefs")</f>
        <v>beliefs</v>
      </c>
      <c r="J58" s="2" t="n">
        <v>122</v>
      </c>
      <c r="K58" s="2" t="n">
        <v>271</v>
      </c>
      <c r="L58" s="2" t="s">
        <v>74</v>
      </c>
      <c r="M58" s="0"/>
    </row>
    <row r="59" customFormat="false" ht="18.7" hidden="false" customHeight="true" outlineLevel="0" collapsed="false">
      <c r="A59" s="4" t="n">
        <v>58</v>
      </c>
      <c r="B59" s="6" t="str">
        <f aca="false">HYPERLINK("https://mncourtfraud.com/file/27-CR-23-1886.pdf","27-CR-23-1886")</f>
        <v>27-CR-23-1886</v>
      </c>
      <c r="C59" s="2" t="n">
        <v>1581</v>
      </c>
      <c r="D59" s="2" t="s">
        <v>14</v>
      </c>
      <c r="E59" s="7" t="n">
        <v>45385</v>
      </c>
      <c r="F5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59" s="2" t="s">
        <v>33</v>
      </c>
      <c r="H59" s="2" t="n">
        <v>6</v>
      </c>
      <c r="I59" s="6" t="str">
        <f aca="false">HYPERLINK("https://mncourtfraud.com/file/MCRO_27-CR-23-1886_Notice of Motion and Motion_2024-04-03_20240430072407.pdf#page=122&amp;:~:text=beliefs","beliefs")</f>
        <v>beliefs</v>
      </c>
      <c r="J59" s="2" t="n">
        <v>122</v>
      </c>
      <c r="K59" s="2" t="n">
        <v>271</v>
      </c>
      <c r="L59" s="2" t="s">
        <v>75</v>
      </c>
      <c r="M59" s="0"/>
    </row>
    <row r="60" customFormat="false" ht="18.7" hidden="false" customHeight="true" outlineLevel="0" collapsed="false">
      <c r="A60" s="4" t="n">
        <v>59</v>
      </c>
      <c r="B60" s="6" t="str">
        <f aca="false">HYPERLINK("https://mncourtfraud.com/file/27-CR-23-1886.pdf","27-CR-23-1886")</f>
        <v>27-CR-23-1886</v>
      </c>
      <c r="C60" s="2" t="n">
        <v>1581</v>
      </c>
      <c r="D60" s="2" t="s">
        <v>14</v>
      </c>
      <c r="E60" s="7" t="n">
        <v>45385</v>
      </c>
      <c r="F6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0" s="2" t="s">
        <v>33</v>
      </c>
      <c r="H60" s="2" t="n">
        <v>6</v>
      </c>
      <c r="I60" s="6" t="str">
        <f aca="false">HYPERLINK("https://mncourtfraud.com/file/MCRO_27-CR-23-1886_Notice of Motion and Motion_2024-04-03_20240430072407.pdf#page=123&amp;:~:text=beliefs","beliefs")</f>
        <v>beliefs</v>
      </c>
      <c r="J60" s="2" t="n">
        <v>123</v>
      </c>
      <c r="K60" s="2" t="n">
        <v>271</v>
      </c>
      <c r="L60" s="2" t="s">
        <v>76</v>
      </c>
      <c r="M60" s="0"/>
    </row>
    <row r="61" customFormat="false" ht="18.7" hidden="false" customHeight="true" outlineLevel="0" collapsed="false">
      <c r="A61" s="4" t="n">
        <v>60</v>
      </c>
      <c r="B61" s="6" t="str">
        <f aca="false">HYPERLINK("https://mncourtfraud.com/file/27-CR-23-1886.pdf","27-CR-23-1886")</f>
        <v>27-CR-23-1886</v>
      </c>
      <c r="C61" s="2" t="n">
        <v>1581</v>
      </c>
      <c r="D61" s="2" t="s">
        <v>14</v>
      </c>
      <c r="E61" s="7" t="n">
        <v>45385</v>
      </c>
      <c r="F6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1" s="2" t="s">
        <v>33</v>
      </c>
      <c r="H61" s="2" t="n">
        <v>6</v>
      </c>
      <c r="I61" s="6" t="str">
        <f aca="false">HYPERLINK("https://mncourtfraud.com/file/MCRO_27-CR-23-1886_Notice of Motion and Motion_2024-04-03_20240430072407.pdf#page=124&amp;:~:text=beliefs","beliefs")</f>
        <v>beliefs</v>
      </c>
      <c r="J61" s="2" t="n">
        <v>124</v>
      </c>
      <c r="K61" s="2" t="n">
        <v>271</v>
      </c>
      <c r="L61" s="2" t="s">
        <v>77</v>
      </c>
      <c r="M61" s="0"/>
    </row>
    <row r="62" customFormat="false" ht="18.7" hidden="false" customHeight="true" outlineLevel="0" collapsed="false">
      <c r="A62" s="4" t="n">
        <v>61</v>
      </c>
      <c r="B62" s="6" t="str">
        <f aca="false">HYPERLINK("https://mncourtfraud.com/file/27-CR-23-1886.pdf","27-CR-23-1886")</f>
        <v>27-CR-23-1886</v>
      </c>
      <c r="C62" s="2" t="n">
        <v>1581</v>
      </c>
      <c r="D62" s="2" t="s">
        <v>14</v>
      </c>
      <c r="E62" s="7" t="n">
        <v>45385</v>
      </c>
      <c r="F6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2" s="2" t="s">
        <v>33</v>
      </c>
      <c r="H62" s="2" t="n">
        <v>6</v>
      </c>
      <c r="I62" s="6" t="str">
        <f aca="false">HYPERLINK("https://mncourtfraud.com/file/MCRO_27-CR-23-1886_Notice of Motion and Motion_2024-04-03_20240430072407.pdf#page=124&amp;:~:text=beliefs","beliefs")</f>
        <v>beliefs</v>
      </c>
      <c r="J62" s="2" t="n">
        <v>124</v>
      </c>
      <c r="K62" s="2" t="n">
        <v>271</v>
      </c>
      <c r="L62" s="2" t="s">
        <v>78</v>
      </c>
      <c r="M62" s="0"/>
    </row>
    <row r="63" customFormat="false" ht="18.7" hidden="false" customHeight="true" outlineLevel="0" collapsed="false">
      <c r="A63" s="4" t="n">
        <v>62</v>
      </c>
      <c r="B63" s="6" t="str">
        <f aca="false">HYPERLINK("https://mncourtfraud.com/file/27-CR-23-1886.pdf","27-CR-23-1886")</f>
        <v>27-CR-23-1886</v>
      </c>
      <c r="C63" s="2" t="n">
        <v>1581</v>
      </c>
      <c r="D63" s="2" t="s">
        <v>14</v>
      </c>
      <c r="E63" s="7" t="n">
        <v>45385</v>
      </c>
      <c r="F6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3" s="2" t="s">
        <v>33</v>
      </c>
      <c r="H63" s="2" t="n">
        <v>6</v>
      </c>
      <c r="I63" s="6" t="str">
        <f aca="false">HYPERLINK("https://mncourtfraud.com/file/MCRO_27-CR-23-1886_Notice of Motion and Motion_2024-04-03_20240430072407.pdf#page=124&amp;:~:text=beliefs","beliefs")</f>
        <v>beliefs</v>
      </c>
      <c r="J63" s="2" t="n">
        <v>124</v>
      </c>
      <c r="K63" s="2" t="n">
        <v>271</v>
      </c>
      <c r="L63" s="2" t="s">
        <v>79</v>
      </c>
      <c r="M63" s="0"/>
    </row>
    <row r="64" customFormat="false" ht="18.7" hidden="false" customHeight="true" outlineLevel="0" collapsed="false">
      <c r="A64" s="4" t="n">
        <v>63</v>
      </c>
      <c r="B64" s="6" t="str">
        <f aca="false">HYPERLINK("https://mncourtfraud.com/file/27-CR-23-1886.pdf","27-CR-23-1886")</f>
        <v>27-CR-23-1886</v>
      </c>
      <c r="C64" s="2" t="n">
        <v>1581</v>
      </c>
      <c r="D64" s="2" t="s">
        <v>14</v>
      </c>
      <c r="E64" s="7" t="n">
        <v>45385</v>
      </c>
      <c r="F6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4" s="2" t="s">
        <v>33</v>
      </c>
      <c r="H64" s="2" t="n">
        <v>6</v>
      </c>
      <c r="I64" s="6" t="str">
        <f aca="false">HYPERLINK("https://mncourtfraud.com/file/MCRO_27-CR-23-1886_Notice of Motion and Motion_2024-04-03_20240430072407.pdf#page=177&amp;:~:text=beliefs","beliefs")</f>
        <v>beliefs</v>
      </c>
      <c r="J64" s="2" t="n">
        <v>177</v>
      </c>
      <c r="K64" s="2" t="n">
        <v>271</v>
      </c>
      <c r="L64" s="2" t="s">
        <v>80</v>
      </c>
      <c r="M64" s="0"/>
    </row>
    <row r="65" customFormat="false" ht="18.7" hidden="false" customHeight="true" outlineLevel="0" collapsed="false">
      <c r="A65" s="4" t="n">
        <v>64</v>
      </c>
      <c r="B65" s="6" t="str">
        <f aca="false">HYPERLINK("https://mncourtfraud.com/file/27-CR-23-1886.pdf","27-CR-23-1886")</f>
        <v>27-CR-23-1886</v>
      </c>
      <c r="C65" s="2" t="n">
        <v>1581</v>
      </c>
      <c r="D65" s="2" t="s">
        <v>14</v>
      </c>
      <c r="E65" s="7" t="n">
        <v>45385</v>
      </c>
      <c r="F6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5" s="2" t="s">
        <v>33</v>
      </c>
      <c r="H65" s="2" t="n">
        <v>6</v>
      </c>
      <c r="I65" s="6" t="str">
        <f aca="false">HYPERLINK("https://mncourtfraud.com/file/MCRO_27-CR-23-1886_Notice of Motion and Motion_2024-04-03_20240430072407.pdf#page=177&amp;:~:text=beliefs","beliefs")</f>
        <v>beliefs</v>
      </c>
      <c r="J65" s="2" t="n">
        <v>177</v>
      </c>
      <c r="K65" s="2" t="n">
        <v>271</v>
      </c>
      <c r="L65" s="2" t="s">
        <v>81</v>
      </c>
      <c r="M65" s="0"/>
    </row>
    <row r="66" customFormat="false" ht="18.7" hidden="false" customHeight="true" outlineLevel="0" collapsed="false">
      <c r="A66" s="4" t="n">
        <v>65</v>
      </c>
      <c r="B66" s="6" t="str">
        <f aca="false">HYPERLINK("https://mncourtfraud.com/file/27-CR-23-1886.pdf","27-CR-23-1886")</f>
        <v>27-CR-23-1886</v>
      </c>
      <c r="C66" s="2" t="n">
        <v>1581</v>
      </c>
      <c r="D66" s="2" t="s">
        <v>14</v>
      </c>
      <c r="E66" s="7" t="n">
        <v>45385</v>
      </c>
      <c r="F6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6" s="2" t="s">
        <v>33</v>
      </c>
      <c r="H66" s="2" t="n">
        <v>6</v>
      </c>
      <c r="I66" s="6" t="str">
        <f aca="false">HYPERLINK("https://mncourtfraud.com/file/MCRO_27-CR-23-1886_Notice of Motion and Motion_2024-04-03_20240430072407.pdf#page=178&amp;:~:text=beliefs","beliefs")</f>
        <v>beliefs</v>
      </c>
      <c r="J66" s="2" t="n">
        <v>178</v>
      </c>
      <c r="K66" s="2" t="n">
        <v>271</v>
      </c>
      <c r="L66" s="2" t="s">
        <v>82</v>
      </c>
      <c r="M66" s="0"/>
    </row>
    <row r="67" customFormat="false" ht="18.7" hidden="false" customHeight="true" outlineLevel="0" collapsed="false">
      <c r="A67" s="4" t="n">
        <v>66</v>
      </c>
      <c r="B67" s="6" t="str">
        <f aca="false">HYPERLINK("https://mncourtfraud.com/file/27-CR-23-1886.pdf","27-CR-23-1886")</f>
        <v>27-CR-23-1886</v>
      </c>
      <c r="C67" s="2" t="n">
        <v>1581</v>
      </c>
      <c r="D67" s="2" t="s">
        <v>14</v>
      </c>
      <c r="E67" s="7" t="n">
        <v>45385</v>
      </c>
      <c r="F6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7" s="2" t="s">
        <v>33</v>
      </c>
      <c r="H67" s="2" t="n">
        <v>6</v>
      </c>
      <c r="I67" s="6" t="str">
        <f aca="false">HYPERLINK("https://mncourtfraud.com/file/MCRO_27-CR-23-1886_Notice of Motion and Motion_2024-04-03_20240430072407.pdf#page=178&amp;:~:text=beliefs","beliefs")</f>
        <v>beliefs</v>
      </c>
      <c r="J67" s="2" t="n">
        <v>178</v>
      </c>
      <c r="K67" s="2" t="n">
        <v>271</v>
      </c>
      <c r="L67" s="2" t="s">
        <v>83</v>
      </c>
      <c r="M67" s="0"/>
    </row>
    <row r="68" customFormat="false" ht="18.7" hidden="false" customHeight="true" outlineLevel="0" collapsed="false">
      <c r="A68" s="4" t="n">
        <v>67</v>
      </c>
      <c r="B68" s="6" t="str">
        <f aca="false">HYPERLINK("https://mncourtfraud.com/file/27-CR-23-1886.pdf","27-CR-23-1886")</f>
        <v>27-CR-23-1886</v>
      </c>
      <c r="C68" s="2" t="n">
        <v>1581</v>
      </c>
      <c r="D68" s="2" t="s">
        <v>14</v>
      </c>
      <c r="E68" s="7" t="n">
        <v>45385</v>
      </c>
      <c r="F6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8" s="2" t="s">
        <v>33</v>
      </c>
      <c r="H68" s="2" t="n">
        <v>6</v>
      </c>
      <c r="I68" s="6" t="str">
        <f aca="false">HYPERLINK("https://mncourtfraud.com/file/MCRO_27-CR-23-1886_Notice of Motion and Motion_2024-04-03_20240430072407.pdf#page=178&amp;:~:text=beliefs","beliefs")</f>
        <v>beliefs</v>
      </c>
      <c r="J68" s="2" t="n">
        <v>178</v>
      </c>
      <c r="K68" s="2" t="n">
        <v>271</v>
      </c>
      <c r="L68" s="2" t="s">
        <v>84</v>
      </c>
      <c r="M68" s="0"/>
    </row>
    <row r="69" customFormat="false" ht="18.7" hidden="false" customHeight="true" outlineLevel="0" collapsed="false">
      <c r="A69" s="4" t="n">
        <v>68</v>
      </c>
      <c r="B69" s="6" t="str">
        <f aca="false">HYPERLINK("https://mncourtfraud.com/file/27-CR-23-1886.pdf","27-CR-23-1886")</f>
        <v>27-CR-23-1886</v>
      </c>
      <c r="C69" s="2" t="n">
        <v>1581</v>
      </c>
      <c r="D69" s="2" t="s">
        <v>14</v>
      </c>
      <c r="E69" s="7" t="n">
        <v>45385</v>
      </c>
      <c r="F6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69" s="2" t="s">
        <v>33</v>
      </c>
      <c r="H69" s="2" t="n">
        <v>6</v>
      </c>
      <c r="I69" s="6" t="str">
        <f aca="false">HYPERLINK("https://mncourtfraud.com/file/MCRO_27-CR-23-1886_Notice of Motion and Motion_2024-04-03_20240430072407.pdf#page=183&amp;:~:text=beliefs","beliefs")</f>
        <v>beliefs</v>
      </c>
      <c r="J69" s="2" t="n">
        <v>183</v>
      </c>
      <c r="K69" s="2" t="n">
        <v>271</v>
      </c>
      <c r="L69" s="2" t="s">
        <v>85</v>
      </c>
      <c r="M69" s="0"/>
    </row>
    <row r="70" customFormat="false" ht="18.7" hidden="false" customHeight="true" outlineLevel="0" collapsed="false">
      <c r="A70" s="4" t="n">
        <v>69</v>
      </c>
      <c r="B70" s="6" t="str">
        <f aca="false">HYPERLINK("https://mncourtfraud.com/file/27-CR-23-1886.pdf","27-CR-23-1886")</f>
        <v>27-CR-23-1886</v>
      </c>
      <c r="C70" s="2" t="n">
        <v>1581</v>
      </c>
      <c r="D70" s="2" t="s">
        <v>14</v>
      </c>
      <c r="E70" s="7" t="n">
        <v>45385</v>
      </c>
      <c r="F7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0" s="2" t="s">
        <v>33</v>
      </c>
      <c r="H70" s="2" t="n">
        <v>6</v>
      </c>
      <c r="I70" s="6" t="str">
        <f aca="false">HYPERLINK("https://mncourtfraud.com/file/MCRO_27-CR-23-1886_Notice of Motion and Motion_2024-04-03_20240430072407.pdf#page=183&amp;:~:text=beliefs","beliefs")</f>
        <v>beliefs</v>
      </c>
      <c r="J70" s="2" t="n">
        <v>183</v>
      </c>
      <c r="K70" s="2" t="n">
        <v>271</v>
      </c>
      <c r="L70" s="2" t="s">
        <v>86</v>
      </c>
      <c r="M70" s="0"/>
    </row>
    <row r="71" customFormat="false" ht="18.7" hidden="false" customHeight="true" outlineLevel="0" collapsed="false">
      <c r="A71" s="4" t="n">
        <v>70</v>
      </c>
      <c r="B71" s="6" t="str">
        <f aca="false">HYPERLINK("https://mncourtfraud.com/file/27-CR-23-1886.pdf","27-CR-23-1886")</f>
        <v>27-CR-23-1886</v>
      </c>
      <c r="C71" s="2" t="n">
        <v>1581</v>
      </c>
      <c r="D71" s="2" t="s">
        <v>14</v>
      </c>
      <c r="E71" s="7" t="n">
        <v>45385</v>
      </c>
      <c r="F7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1" s="2" t="s">
        <v>33</v>
      </c>
      <c r="H71" s="2" t="n">
        <v>6</v>
      </c>
      <c r="I71" s="6" t="str">
        <f aca="false">HYPERLINK("https://mncourtfraud.com/file/MCRO_27-CR-23-1886_Notice of Motion and Motion_2024-04-03_20240430072407.pdf#page=185&amp;:~:text=beliefs","beliefs")</f>
        <v>beliefs</v>
      </c>
      <c r="J71" s="2" t="n">
        <v>185</v>
      </c>
      <c r="K71" s="2" t="n">
        <v>271</v>
      </c>
      <c r="L71" s="2" t="s">
        <v>87</v>
      </c>
      <c r="M71" s="0"/>
    </row>
    <row r="72" customFormat="false" ht="18.7" hidden="false" customHeight="true" outlineLevel="0" collapsed="false">
      <c r="A72" s="4" t="n">
        <v>71</v>
      </c>
      <c r="B72" s="6" t="str">
        <f aca="false">HYPERLINK("https://mncourtfraud.com/file/27-CR-23-1886.pdf","27-CR-23-1886")</f>
        <v>27-CR-23-1886</v>
      </c>
      <c r="C72" s="2" t="n">
        <v>1581</v>
      </c>
      <c r="D72" s="2" t="s">
        <v>14</v>
      </c>
      <c r="E72" s="7" t="n">
        <v>45385</v>
      </c>
      <c r="F7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2" s="2" t="s">
        <v>33</v>
      </c>
      <c r="H72" s="2" t="n">
        <v>6</v>
      </c>
      <c r="I72" s="6" t="str">
        <f aca="false">HYPERLINK("https://mncourtfraud.com/file/MCRO_27-CR-23-1886_Notice of Motion and Motion_2024-04-03_20240430072407.pdf#page=185&amp;:~:text=beliefs","beliefs")</f>
        <v>beliefs</v>
      </c>
      <c r="J72" s="2" t="n">
        <v>185</v>
      </c>
      <c r="K72" s="2" t="n">
        <v>271</v>
      </c>
      <c r="L72" s="2" t="s">
        <v>88</v>
      </c>
      <c r="M72" s="0"/>
    </row>
    <row r="73" customFormat="false" ht="18.7" hidden="false" customHeight="true" outlineLevel="0" collapsed="false">
      <c r="A73" s="4" t="n">
        <v>72</v>
      </c>
      <c r="B73" s="6" t="str">
        <f aca="false">HYPERLINK("https://mncourtfraud.com/file/27-CR-23-1886.pdf","27-CR-23-1886")</f>
        <v>27-CR-23-1886</v>
      </c>
      <c r="C73" s="2" t="n">
        <v>1581</v>
      </c>
      <c r="D73" s="2" t="s">
        <v>14</v>
      </c>
      <c r="E73" s="7" t="n">
        <v>45385</v>
      </c>
      <c r="F7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3" s="2" t="s">
        <v>33</v>
      </c>
      <c r="H73" s="2" t="n">
        <v>6</v>
      </c>
      <c r="I73" s="6" t="str">
        <f aca="false">HYPERLINK("https://mncourtfraud.com/file/MCRO_27-CR-23-1886_Notice of Motion and Motion_2024-04-03_20240430072407.pdf#page=186&amp;:~:text=beliefs","beliefs")</f>
        <v>beliefs</v>
      </c>
      <c r="J73" s="2" t="n">
        <v>186</v>
      </c>
      <c r="K73" s="2" t="n">
        <v>271</v>
      </c>
      <c r="L73" s="2" t="s">
        <v>89</v>
      </c>
      <c r="M73" s="0"/>
    </row>
    <row r="74" customFormat="false" ht="18.7" hidden="false" customHeight="true" outlineLevel="0" collapsed="false">
      <c r="A74" s="4" t="n">
        <v>73</v>
      </c>
      <c r="B74" s="6" t="str">
        <f aca="false">HYPERLINK("https://mncourtfraud.com/file/27-CR-23-1886.pdf","27-CR-23-1886")</f>
        <v>27-CR-23-1886</v>
      </c>
      <c r="C74" s="2" t="n">
        <v>1581</v>
      </c>
      <c r="D74" s="2" t="s">
        <v>14</v>
      </c>
      <c r="E74" s="7" t="n">
        <v>45385</v>
      </c>
      <c r="F7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4" s="2" t="s">
        <v>33</v>
      </c>
      <c r="H74" s="2" t="n">
        <v>6</v>
      </c>
      <c r="I74" s="6" t="str">
        <f aca="false">HYPERLINK("https://mncourtfraud.com/file/MCRO_27-CR-23-1886_Notice of Motion and Motion_2024-04-03_20240430072407.pdf#page=186&amp;:~:text=beliefs","beliefs")</f>
        <v>beliefs</v>
      </c>
      <c r="J74" s="2" t="n">
        <v>186</v>
      </c>
      <c r="K74" s="2" t="n">
        <v>271</v>
      </c>
      <c r="L74" s="2" t="s">
        <v>90</v>
      </c>
      <c r="M74" s="0"/>
    </row>
    <row r="75" customFormat="false" ht="18.7" hidden="false" customHeight="true" outlineLevel="0" collapsed="false">
      <c r="A75" s="4" t="n">
        <v>74</v>
      </c>
      <c r="B75" s="6" t="str">
        <f aca="false">HYPERLINK("https://mncourtfraud.com/file/27-CR-23-1886.pdf","27-CR-23-1886")</f>
        <v>27-CR-23-1886</v>
      </c>
      <c r="C75" s="2" t="n">
        <v>1581</v>
      </c>
      <c r="D75" s="2" t="s">
        <v>14</v>
      </c>
      <c r="E75" s="7" t="n">
        <v>45385</v>
      </c>
      <c r="F7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5" s="2" t="s">
        <v>33</v>
      </c>
      <c r="H75" s="2" t="n">
        <v>6</v>
      </c>
      <c r="I75" s="6" t="str">
        <f aca="false">HYPERLINK("https://mncourtfraud.com/file/MCRO_27-CR-23-1886_Notice of Motion and Motion_2024-04-03_20240430072407.pdf#page=186&amp;:~:text=beliefs","beliefs")</f>
        <v>beliefs</v>
      </c>
      <c r="J75" s="2" t="n">
        <v>186</v>
      </c>
      <c r="K75" s="2" t="n">
        <v>271</v>
      </c>
      <c r="L75" s="2" t="s">
        <v>91</v>
      </c>
      <c r="M75" s="0"/>
    </row>
    <row r="76" customFormat="false" ht="18.7" hidden="false" customHeight="true" outlineLevel="0" collapsed="false">
      <c r="A76" s="4" t="n">
        <v>75</v>
      </c>
      <c r="B76" s="6" t="str">
        <f aca="false">HYPERLINK("https://mncourtfraud.com/file/27-CR-23-1886.pdf","27-CR-23-1886")</f>
        <v>27-CR-23-1886</v>
      </c>
      <c r="C76" s="2" t="n">
        <v>1581</v>
      </c>
      <c r="D76" s="2" t="s">
        <v>14</v>
      </c>
      <c r="E76" s="7" t="n">
        <v>45385</v>
      </c>
      <c r="F7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6" s="2" t="s">
        <v>33</v>
      </c>
      <c r="H76" s="2" t="n">
        <v>6</v>
      </c>
      <c r="I76" s="6" t="str">
        <f aca="false">HYPERLINK("https://mncourtfraud.com/file/MCRO_27-CR-23-1886_Notice of Motion and Motion_2024-04-03_20240430072407.pdf#page=186&amp;:~:text=beliefs","beliefs")</f>
        <v>beliefs</v>
      </c>
      <c r="J76" s="2" t="n">
        <v>186</v>
      </c>
      <c r="K76" s="2" t="n">
        <v>271</v>
      </c>
      <c r="L76" s="2" t="s">
        <v>92</v>
      </c>
      <c r="M76" s="0"/>
    </row>
    <row r="77" customFormat="false" ht="18.7" hidden="false" customHeight="true" outlineLevel="0" collapsed="false">
      <c r="A77" s="4" t="n">
        <v>76</v>
      </c>
      <c r="B77" s="6" t="str">
        <f aca="false">HYPERLINK("https://mncourtfraud.com/file/27-CR-23-1886.pdf","27-CR-23-1886")</f>
        <v>27-CR-23-1886</v>
      </c>
      <c r="C77" s="2" t="n">
        <v>1581</v>
      </c>
      <c r="D77" s="2" t="s">
        <v>14</v>
      </c>
      <c r="E77" s="7" t="n">
        <v>45385</v>
      </c>
      <c r="F7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77" s="2" t="s">
        <v>33</v>
      </c>
      <c r="H77" s="2" t="n">
        <v>6</v>
      </c>
      <c r="I77" s="6" t="str">
        <f aca="false">HYPERLINK("https://mncourtfraud.com/file/MCRO_27-CR-23-1886_Notice of Motion and Motion_2024-04-03_20240430072407.pdf#page=186&amp;:~:text=beliefs","beliefs")</f>
        <v>beliefs</v>
      </c>
      <c r="J77" s="2" t="n">
        <v>186</v>
      </c>
      <c r="K77" s="2" t="n">
        <v>271</v>
      </c>
      <c r="L77" s="2" t="s">
        <v>93</v>
      </c>
      <c r="M77" s="0"/>
    </row>
    <row r="78" customFormat="false" ht="18.7" hidden="false" customHeight="true" outlineLevel="0" collapsed="false">
      <c r="A78" s="4" t="n">
        <v>77</v>
      </c>
      <c r="B78" s="6" t="str">
        <f aca="false">HYPERLINK("https://mncourtfraud.com/file/27-CR-23-1886.pdf","27-CR-23-1886")</f>
        <v>27-CR-23-1886</v>
      </c>
      <c r="C78" s="2" t="n">
        <v>1581</v>
      </c>
      <c r="D78" s="2" t="s">
        <v>14</v>
      </c>
      <c r="E78" s="7" t="n">
        <v>45120</v>
      </c>
      <c r="F78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78" s="2" t="s">
        <v>47</v>
      </c>
      <c r="H78" s="2" t="n">
        <v>6</v>
      </c>
      <c r="I78" s="6" t="str">
        <f aca="false">HYPERLINK("https://mncourtfraud.com/file/MCRO_27-CR-23-1886_Order-Other_2023-07-13_20240430072355.pdf#page=3&amp;:~:text=beliefs","beliefs")</f>
        <v>beliefs</v>
      </c>
      <c r="J78" s="2" t="n">
        <v>3</v>
      </c>
      <c r="K78" s="2" t="n">
        <v>7</v>
      </c>
      <c r="L78" s="2" t="s">
        <v>61</v>
      </c>
      <c r="M78" s="0"/>
    </row>
    <row r="79" customFormat="false" ht="18.7" hidden="false" customHeight="true" outlineLevel="0" collapsed="false">
      <c r="A79" s="4" t="n">
        <v>78</v>
      </c>
      <c r="B79" s="6" t="str">
        <f aca="false">HYPERLINK("https://mncourtfraud.com/file/27-CR-23-1886.pdf","27-CR-23-1886")</f>
        <v>27-CR-23-1886</v>
      </c>
      <c r="C79" s="2" t="n">
        <v>1581</v>
      </c>
      <c r="D79" s="2" t="s">
        <v>14</v>
      </c>
      <c r="E79" s="7" t="n">
        <v>45120</v>
      </c>
      <c r="F79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79" s="2" t="s">
        <v>47</v>
      </c>
      <c r="H79" s="2" t="n">
        <v>6</v>
      </c>
      <c r="I79" s="6" t="str">
        <f aca="false">HYPERLINK("https://mncourtfraud.com/file/MCRO_27-CR-23-1886_Order-Other_2023-07-13_20240430072355.pdf#page=3&amp;:~:text=beliefs","beliefs")</f>
        <v>beliefs</v>
      </c>
      <c r="J79" s="2" t="n">
        <v>3</v>
      </c>
      <c r="K79" s="2" t="n">
        <v>7</v>
      </c>
      <c r="L79" s="2" t="s">
        <v>62</v>
      </c>
      <c r="M79" s="0"/>
    </row>
    <row r="80" customFormat="false" ht="18.7" hidden="false" customHeight="true" outlineLevel="0" collapsed="false">
      <c r="A80" s="4" t="n">
        <v>79</v>
      </c>
      <c r="B80" s="6" t="str">
        <f aca="false">HYPERLINK("https://mncourtfraud.com/file/27-CR-23-1886.pdf","27-CR-23-1886")</f>
        <v>27-CR-23-1886</v>
      </c>
      <c r="C80" s="2" t="n">
        <v>1581</v>
      </c>
      <c r="D80" s="2" t="s">
        <v>14</v>
      </c>
      <c r="E80" s="7" t="n">
        <v>45120</v>
      </c>
      <c r="F80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80" s="2" t="s">
        <v>47</v>
      </c>
      <c r="H80" s="2" t="n">
        <v>6</v>
      </c>
      <c r="I80" s="6" t="str">
        <f aca="false">HYPERLINK("https://mncourtfraud.com/file/MCRO_27-CR-23-1886_Order-Other_2023-07-13_20240430072355.pdf#page=4&amp;:~:text=beliefs","beliefs")</f>
        <v>beliefs</v>
      </c>
      <c r="J80" s="2" t="n">
        <v>4</v>
      </c>
      <c r="K80" s="2" t="n">
        <v>7</v>
      </c>
      <c r="L80" s="2" t="s">
        <v>63</v>
      </c>
      <c r="M80" s="0"/>
    </row>
    <row r="81" customFormat="false" ht="18.7" hidden="false" customHeight="true" outlineLevel="0" collapsed="false">
      <c r="A81" s="4" t="n">
        <v>80</v>
      </c>
      <c r="B81" s="6" t="str">
        <f aca="false">HYPERLINK("https://mncourtfraud.com/file/27-CR-23-1886.pdf","27-CR-23-1886")</f>
        <v>27-CR-23-1886</v>
      </c>
      <c r="C81" s="2" t="n">
        <v>1581</v>
      </c>
      <c r="D81" s="2" t="s">
        <v>14</v>
      </c>
      <c r="E81" s="7" t="n">
        <v>45120</v>
      </c>
      <c r="F81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81" s="2" t="s">
        <v>47</v>
      </c>
      <c r="H81" s="2" t="n">
        <v>6</v>
      </c>
      <c r="I81" s="6" t="str">
        <f aca="false">HYPERLINK("https://mncourtfraud.com/file/MCRO_27-CR-23-1886_Order-Other_2023-07-13_20240430072355.pdf#page=4&amp;:~:text=beliefs","beliefs")</f>
        <v>beliefs</v>
      </c>
      <c r="J81" s="2" t="n">
        <v>4</v>
      </c>
      <c r="K81" s="2" t="n">
        <v>7</v>
      </c>
      <c r="L81" s="2" t="s">
        <v>64</v>
      </c>
      <c r="M81" s="0"/>
    </row>
    <row r="82" customFormat="false" ht="18.7" hidden="false" customHeight="true" outlineLevel="0" collapsed="false">
      <c r="A82" s="4" t="n">
        <v>81</v>
      </c>
      <c r="B82" s="6" t="str">
        <f aca="false">HYPERLINK("https://mncourtfraud.com/file/27-CR-23-1886.pdf","27-CR-23-1886")</f>
        <v>27-CR-23-1886</v>
      </c>
      <c r="C82" s="2" t="n">
        <v>1581</v>
      </c>
      <c r="D82" s="2" t="s">
        <v>14</v>
      </c>
      <c r="E82" s="7" t="n">
        <v>45120</v>
      </c>
      <c r="F82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82" s="2" t="s">
        <v>47</v>
      </c>
      <c r="H82" s="2" t="n">
        <v>6</v>
      </c>
      <c r="I82" s="6" t="str">
        <f aca="false">HYPERLINK("https://mncourtfraud.com/file/MCRO_27-CR-23-1886_Order-Other_2023-07-13_20240430072355.pdf#page=4&amp;:~:text=beliefs","beliefs")</f>
        <v>beliefs</v>
      </c>
      <c r="J82" s="2" t="n">
        <v>4</v>
      </c>
      <c r="K82" s="2" t="n">
        <v>7</v>
      </c>
      <c r="L82" s="2" t="s">
        <v>65</v>
      </c>
      <c r="M82" s="0"/>
    </row>
    <row r="83" customFormat="false" ht="18.7" hidden="false" customHeight="true" outlineLevel="0" collapsed="false">
      <c r="A83" s="4" t="n">
        <v>82</v>
      </c>
      <c r="B83" s="6" t="str">
        <f aca="false">HYPERLINK("https://mncourtfraud.com/file/27-CR-23-1886.pdf","27-CR-23-1886")</f>
        <v>27-CR-23-1886</v>
      </c>
      <c r="C83" s="2" t="n">
        <v>1581</v>
      </c>
      <c r="D83" s="2" t="s">
        <v>14</v>
      </c>
      <c r="E83" s="7" t="n">
        <v>45120</v>
      </c>
      <c r="F83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83" s="2" t="s">
        <v>47</v>
      </c>
      <c r="H83" s="2" t="n">
        <v>6</v>
      </c>
      <c r="I83" s="6" t="str">
        <f aca="false">HYPERLINK("https://mncourtfraud.com/file/MCRO_27-CR-23-1886_Order-Other_2023-07-13_20240430072355.pdf#page=4&amp;:~:text=beliefs","beliefs")</f>
        <v>beliefs</v>
      </c>
      <c r="J83" s="2" t="n">
        <v>4</v>
      </c>
      <c r="K83" s="2" t="n">
        <v>7</v>
      </c>
      <c r="L83" s="2" t="s">
        <v>66</v>
      </c>
      <c r="M83" s="0"/>
    </row>
    <row r="84" customFormat="false" ht="18.7" hidden="false" customHeight="true" outlineLevel="0" collapsed="false">
      <c r="A84" s="4" t="n">
        <v>83</v>
      </c>
      <c r="B84" s="6" t="str">
        <f aca="false">HYPERLINK("https://mncourtfraud.com/file/27-CR-23-3459.pdf","27-CR-23-3459")</f>
        <v>27-CR-23-3459</v>
      </c>
      <c r="C84" s="2" t="n">
        <v>680</v>
      </c>
      <c r="D84" s="2" t="s">
        <v>46</v>
      </c>
      <c r="E84" s="7" t="n">
        <v>45058</v>
      </c>
      <c r="F8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4" s="2" t="s">
        <v>47</v>
      </c>
      <c r="H84" s="2" t="n">
        <v>6</v>
      </c>
      <c r="I84" s="6" t="str">
        <f aca="false">HYPERLINK("https://mncourtfraud.com/file/MCRO_27-CR-23-3459_Order-Other_2023-05-12_20240430072904.pdf#page=5&amp;:~:text=beliefs","beliefs")</f>
        <v>beliefs</v>
      </c>
      <c r="J84" s="2" t="n">
        <v>5</v>
      </c>
      <c r="K84" s="2" t="n">
        <v>27</v>
      </c>
      <c r="L84" s="2" t="s">
        <v>94</v>
      </c>
      <c r="M84" s="0"/>
    </row>
    <row r="85" customFormat="false" ht="18.7" hidden="false" customHeight="true" outlineLevel="0" collapsed="false">
      <c r="A85" s="4" t="n">
        <v>84</v>
      </c>
      <c r="B85" s="6" t="str">
        <f aca="false">HYPERLINK("https://mncourtfraud.com/file/27-CR-23-3459.pdf","27-CR-23-3459")</f>
        <v>27-CR-23-3459</v>
      </c>
      <c r="C85" s="2" t="n">
        <v>680</v>
      </c>
      <c r="D85" s="2" t="s">
        <v>46</v>
      </c>
      <c r="E85" s="7" t="n">
        <v>45058</v>
      </c>
      <c r="F8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5" s="2" t="s">
        <v>47</v>
      </c>
      <c r="H85" s="2" t="n">
        <v>6</v>
      </c>
      <c r="I85" s="6" t="str">
        <f aca="false">HYPERLINK("https://mncourtfraud.com/file/MCRO_27-CR-23-3459_Order-Other_2023-05-12_20240430072904.pdf#page=11&amp;:~:text=beliefs","beliefs")</f>
        <v>beliefs</v>
      </c>
      <c r="J85" s="2" t="n">
        <v>11</v>
      </c>
      <c r="K85" s="2" t="n">
        <v>27</v>
      </c>
      <c r="L85" s="2" t="s">
        <v>95</v>
      </c>
      <c r="M85" s="0"/>
    </row>
    <row r="86" customFormat="false" ht="18.7" hidden="false" customHeight="true" outlineLevel="0" collapsed="false">
      <c r="A86" s="4" t="n">
        <v>85</v>
      </c>
      <c r="B86" s="6" t="str">
        <f aca="false">HYPERLINK("https://mncourtfraud.com/file/27-CR-23-3459.pdf","27-CR-23-3459")</f>
        <v>27-CR-23-3459</v>
      </c>
      <c r="C86" s="2" t="n">
        <v>680</v>
      </c>
      <c r="D86" s="2" t="s">
        <v>46</v>
      </c>
      <c r="E86" s="7" t="n">
        <v>45058</v>
      </c>
      <c r="F8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6" s="2" t="s">
        <v>47</v>
      </c>
      <c r="H86" s="2" t="n">
        <v>6</v>
      </c>
      <c r="I86" s="6" t="str">
        <f aca="false">HYPERLINK("https://mncourtfraud.com/file/MCRO_27-CR-23-3459_Order-Other_2023-05-12_20240430072904.pdf#page=12&amp;:~:text=beliefs","beliefs")</f>
        <v>beliefs</v>
      </c>
      <c r="J86" s="2" t="n">
        <v>12</v>
      </c>
      <c r="K86" s="2" t="n">
        <v>27</v>
      </c>
      <c r="L86" s="2" t="s">
        <v>96</v>
      </c>
      <c r="M86" s="0"/>
    </row>
    <row r="87" customFormat="false" ht="18.7" hidden="false" customHeight="true" outlineLevel="0" collapsed="false">
      <c r="A87" s="4" t="n">
        <v>86</v>
      </c>
      <c r="B87" s="6" t="str">
        <f aca="false">HYPERLINK("https://mncourtfraud.com/file/27-CR-23-3459.pdf","27-CR-23-3459")</f>
        <v>27-CR-23-3459</v>
      </c>
      <c r="C87" s="2" t="n">
        <v>680</v>
      </c>
      <c r="D87" s="2" t="s">
        <v>46</v>
      </c>
      <c r="E87" s="7" t="n">
        <v>45058</v>
      </c>
      <c r="F87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7" s="2" t="s">
        <v>47</v>
      </c>
      <c r="H87" s="2" t="n">
        <v>6</v>
      </c>
      <c r="I87" s="6" t="str">
        <f aca="false">HYPERLINK("https://mncourtfraud.com/file/MCRO_27-CR-23-3459_Order-Other_2023-05-12_20240430072904.pdf#page=13&amp;:~:text=beliefs","beliefs")</f>
        <v>beliefs</v>
      </c>
      <c r="J87" s="2" t="n">
        <v>13</v>
      </c>
      <c r="K87" s="2" t="n">
        <v>27</v>
      </c>
      <c r="L87" s="2" t="s">
        <v>97</v>
      </c>
      <c r="M87" s="0"/>
    </row>
    <row r="88" customFormat="false" ht="18.7" hidden="false" customHeight="true" outlineLevel="0" collapsed="false">
      <c r="A88" s="4" t="n">
        <v>87</v>
      </c>
      <c r="B88" s="6" t="str">
        <f aca="false">HYPERLINK("https://mncourtfraud.com/file/27-CR-23-3459.pdf","27-CR-23-3459")</f>
        <v>27-CR-23-3459</v>
      </c>
      <c r="C88" s="2" t="n">
        <v>680</v>
      </c>
      <c r="D88" s="2" t="s">
        <v>46</v>
      </c>
      <c r="E88" s="7" t="n">
        <v>45058</v>
      </c>
      <c r="F8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8" s="2" t="s">
        <v>47</v>
      </c>
      <c r="H88" s="2" t="n">
        <v>6</v>
      </c>
      <c r="I88" s="6" t="str">
        <f aca="false">HYPERLINK("https://mncourtfraud.com/file/MCRO_27-CR-23-3459_Order-Other_2023-05-12_20240430072904.pdf#page=13&amp;:~:text=beliefs","beliefs")</f>
        <v>beliefs</v>
      </c>
      <c r="J88" s="2" t="n">
        <v>13</v>
      </c>
      <c r="K88" s="2" t="n">
        <v>27</v>
      </c>
      <c r="L88" s="2" t="s">
        <v>98</v>
      </c>
      <c r="M88" s="0"/>
    </row>
    <row r="89" customFormat="false" ht="18.7" hidden="false" customHeight="true" outlineLevel="0" collapsed="false">
      <c r="A89" s="4" t="n">
        <v>88</v>
      </c>
      <c r="B89" s="6" t="str">
        <f aca="false">HYPERLINK("https://mncourtfraud.com/file/27-CR-23-3459.pdf","27-CR-23-3459")</f>
        <v>27-CR-23-3459</v>
      </c>
      <c r="C89" s="2" t="n">
        <v>680</v>
      </c>
      <c r="D89" s="2" t="s">
        <v>46</v>
      </c>
      <c r="E89" s="7" t="n">
        <v>45058</v>
      </c>
      <c r="F8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9" s="2" t="s">
        <v>47</v>
      </c>
      <c r="H89" s="2" t="n">
        <v>6</v>
      </c>
      <c r="I89" s="6" t="str">
        <f aca="false">HYPERLINK("https://mncourtfraud.com/file/MCRO_27-CR-23-3459_Order-Other_2023-05-12_20240430072904.pdf#page=26&amp;:~:text=beliefs","beliefs")</f>
        <v>beliefs</v>
      </c>
      <c r="J89" s="2" t="n">
        <v>26</v>
      </c>
      <c r="K89" s="2" t="n">
        <v>27</v>
      </c>
      <c r="L89" s="2" t="s">
        <v>99</v>
      </c>
      <c r="M89" s="0"/>
    </row>
    <row r="90" customFormat="false" ht="18.7" hidden="false" customHeight="true" outlineLevel="0" collapsed="false">
      <c r="A90" s="4" t="n">
        <v>89</v>
      </c>
      <c r="B90" s="6" t="str">
        <f aca="false">HYPERLINK("https://mncourtfraud.com/file/27-CR-23-3459.pdf","27-CR-23-3459")</f>
        <v>27-CR-23-3459</v>
      </c>
      <c r="C90" s="2" t="n">
        <v>680</v>
      </c>
      <c r="D90" s="2" t="s">
        <v>46</v>
      </c>
      <c r="E90" s="7" t="n">
        <v>45058</v>
      </c>
      <c r="F9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90" s="2" t="s">
        <v>47</v>
      </c>
      <c r="H90" s="2" t="n">
        <v>6</v>
      </c>
      <c r="I90" s="6" t="str">
        <f aca="false">HYPERLINK("https://mncourtfraud.com/file/MCRO_27-CR-23-3459_Order-Other_2023-05-12_20240430072904.pdf#page=26&amp;:~:text=beliefs","beliefs")</f>
        <v>beliefs</v>
      </c>
      <c r="J90" s="2" t="n">
        <v>26</v>
      </c>
      <c r="K90" s="2" t="n">
        <v>27</v>
      </c>
      <c r="L90" s="2" t="s">
        <v>100</v>
      </c>
      <c r="M90" s="0"/>
    </row>
    <row r="91" customFormat="false" ht="18.7" hidden="false" customHeight="true" outlineLevel="0" collapsed="false">
      <c r="A91" s="4" t="n">
        <v>90</v>
      </c>
      <c r="B91" s="6" t="str">
        <f aca="false">HYPERLINK("https://mncourtfraud.com/file/27-CR-23-3459.pdf","27-CR-23-3459")</f>
        <v>27-CR-23-3459</v>
      </c>
      <c r="C91" s="2" t="n">
        <v>680</v>
      </c>
      <c r="D91" s="2" t="s">
        <v>46</v>
      </c>
      <c r="E91" s="7" t="n">
        <v>45058</v>
      </c>
      <c r="F9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91" s="2" t="s">
        <v>47</v>
      </c>
      <c r="H91" s="2" t="n">
        <v>6</v>
      </c>
      <c r="I91" s="6" t="str">
        <f aca="false">HYPERLINK("https://mncourtfraud.com/file/MCRO_27-CR-23-3459_Order-Other_2023-05-12_20240430072904.pdf#page=26&amp;:~:text=beliefs","beliefs")</f>
        <v>beliefs</v>
      </c>
      <c r="J91" s="2" t="n">
        <v>26</v>
      </c>
      <c r="K91" s="2" t="n">
        <v>27</v>
      </c>
      <c r="L91" s="2" t="s">
        <v>101</v>
      </c>
      <c r="M91" s="0"/>
    </row>
    <row r="92" customFormat="false" ht="18.7" hidden="false" customHeight="true" outlineLevel="0" collapsed="false">
      <c r="A92" s="4" t="n">
        <v>91</v>
      </c>
      <c r="B92" s="6" t="str">
        <f aca="false">HYPERLINK("https://mncourtfraud.com/file/27-CR-23-3460.pdf","27-CR-23-3460")</f>
        <v>27-CR-23-3460</v>
      </c>
      <c r="C92" s="2" t="n">
        <v>680</v>
      </c>
      <c r="D92" s="2" t="s">
        <v>46</v>
      </c>
      <c r="E92" s="7" t="n">
        <v>45058</v>
      </c>
      <c r="F9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2" s="2" t="s">
        <v>47</v>
      </c>
      <c r="H92" s="2" t="n">
        <v>6</v>
      </c>
      <c r="I92" s="6" t="str">
        <f aca="false">HYPERLINK("https://mncourtfraud.com/file/MCRO_27-CR-23-3460_Order-Other_2023-05-12_20240430072942.pdf#page=5&amp;:~:text=beliefs","beliefs")</f>
        <v>beliefs</v>
      </c>
      <c r="J92" s="2" t="n">
        <v>5</v>
      </c>
      <c r="K92" s="2" t="n">
        <v>27</v>
      </c>
      <c r="L92" s="2" t="s">
        <v>94</v>
      </c>
      <c r="M92" s="0"/>
    </row>
    <row r="93" customFormat="false" ht="18.7" hidden="false" customHeight="true" outlineLevel="0" collapsed="false">
      <c r="A93" s="4" t="n">
        <v>92</v>
      </c>
      <c r="B93" s="6" t="str">
        <f aca="false">HYPERLINK("https://mncourtfraud.com/file/27-CR-23-3460.pdf","27-CR-23-3460")</f>
        <v>27-CR-23-3460</v>
      </c>
      <c r="C93" s="2" t="n">
        <v>680</v>
      </c>
      <c r="D93" s="2" t="s">
        <v>46</v>
      </c>
      <c r="E93" s="7" t="n">
        <v>45058</v>
      </c>
      <c r="F9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3" s="2" t="s">
        <v>47</v>
      </c>
      <c r="H93" s="2" t="n">
        <v>6</v>
      </c>
      <c r="I93" s="6" t="str">
        <f aca="false">HYPERLINK("https://mncourtfraud.com/file/MCRO_27-CR-23-3460_Order-Other_2023-05-12_20240430072942.pdf#page=11&amp;:~:text=beliefs","beliefs")</f>
        <v>beliefs</v>
      </c>
      <c r="J93" s="2" t="n">
        <v>11</v>
      </c>
      <c r="K93" s="2" t="n">
        <v>27</v>
      </c>
      <c r="L93" s="2" t="s">
        <v>95</v>
      </c>
      <c r="M93" s="0"/>
    </row>
    <row r="94" customFormat="false" ht="18.7" hidden="false" customHeight="true" outlineLevel="0" collapsed="false">
      <c r="A94" s="4" t="n">
        <v>93</v>
      </c>
      <c r="B94" s="6" t="str">
        <f aca="false">HYPERLINK("https://mncourtfraud.com/file/27-CR-23-3460.pdf","27-CR-23-3460")</f>
        <v>27-CR-23-3460</v>
      </c>
      <c r="C94" s="2" t="n">
        <v>680</v>
      </c>
      <c r="D94" s="2" t="s">
        <v>46</v>
      </c>
      <c r="E94" s="7" t="n">
        <v>45058</v>
      </c>
      <c r="F9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4" s="2" t="s">
        <v>47</v>
      </c>
      <c r="H94" s="2" t="n">
        <v>6</v>
      </c>
      <c r="I94" s="6" t="str">
        <f aca="false">HYPERLINK("https://mncourtfraud.com/file/MCRO_27-CR-23-3460_Order-Other_2023-05-12_20240430072942.pdf#page=12&amp;:~:text=beliefs","beliefs")</f>
        <v>beliefs</v>
      </c>
      <c r="J94" s="2" t="n">
        <v>12</v>
      </c>
      <c r="K94" s="2" t="n">
        <v>27</v>
      </c>
      <c r="L94" s="2" t="s">
        <v>96</v>
      </c>
      <c r="M94" s="0"/>
    </row>
    <row r="95" customFormat="false" ht="18.7" hidden="false" customHeight="true" outlineLevel="0" collapsed="false">
      <c r="A95" s="4" t="n">
        <v>94</v>
      </c>
      <c r="B95" s="6" t="str">
        <f aca="false">HYPERLINK("https://mncourtfraud.com/file/27-CR-23-3460.pdf","27-CR-23-3460")</f>
        <v>27-CR-23-3460</v>
      </c>
      <c r="C95" s="2" t="n">
        <v>680</v>
      </c>
      <c r="D95" s="2" t="s">
        <v>46</v>
      </c>
      <c r="E95" s="7" t="n">
        <v>45058</v>
      </c>
      <c r="F9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5" s="2" t="s">
        <v>47</v>
      </c>
      <c r="H95" s="2" t="n">
        <v>6</v>
      </c>
      <c r="I95" s="6" t="str">
        <f aca="false">HYPERLINK("https://mncourtfraud.com/file/MCRO_27-CR-23-3460_Order-Other_2023-05-12_20240430072942.pdf#page=13&amp;:~:text=beliefs","beliefs")</f>
        <v>beliefs</v>
      </c>
      <c r="J95" s="2" t="n">
        <v>13</v>
      </c>
      <c r="K95" s="2" t="n">
        <v>27</v>
      </c>
      <c r="L95" s="2" t="s">
        <v>97</v>
      </c>
      <c r="M95" s="0"/>
    </row>
    <row r="96" customFormat="false" ht="18.7" hidden="false" customHeight="true" outlineLevel="0" collapsed="false">
      <c r="A96" s="4" t="n">
        <v>95</v>
      </c>
      <c r="B96" s="6" t="str">
        <f aca="false">HYPERLINK("https://mncourtfraud.com/file/27-CR-23-3460.pdf","27-CR-23-3460")</f>
        <v>27-CR-23-3460</v>
      </c>
      <c r="C96" s="2" t="n">
        <v>680</v>
      </c>
      <c r="D96" s="2" t="s">
        <v>46</v>
      </c>
      <c r="E96" s="7" t="n">
        <v>45058</v>
      </c>
      <c r="F9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6" s="2" t="s">
        <v>47</v>
      </c>
      <c r="H96" s="2" t="n">
        <v>6</v>
      </c>
      <c r="I96" s="6" t="str">
        <f aca="false">HYPERLINK("https://mncourtfraud.com/file/MCRO_27-CR-23-3460_Order-Other_2023-05-12_20240430072942.pdf#page=13&amp;:~:text=beliefs","beliefs")</f>
        <v>beliefs</v>
      </c>
      <c r="J96" s="2" t="n">
        <v>13</v>
      </c>
      <c r="K96" s="2" t="n">
        <v>27</v>
      </c>
      <c r="L96" s="2" t="s">
        <v>98</v>
      </c>
      <c r="M96" s="0"/>
    </row>
    <row r="97" customFormat="false" ht="18.7" hidden="false" customHeight="true" outlineLevel="0" collapsed="false">
      <c r="A97" s="4" t="n">
        <v>96</v>
      </c>
      <c r="B97" s="6" t="str">
        <f aca="false">HYPERLINK("https://mncourtfraud.com/file/27-CR-23-3460.pdf","27-CR-23-3460")</f>
        <v>27-CR-23-3460</v>
      </c>
      <c r="C97" s="2" t="n">
        <v>680</v>
      </c>
      <c r="D97" s="2" t="s">
        <v>46</v>
      </c>
      <c r="E97" s="7" t="n">
        <v>45058</v>
      </c>
      <c r="F9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7" s="2" t="s">
        <v>47</v>
      </c>
      <c r="H97" s="2" t="n">
        <v>6</v>
      </c>
      <c r="I97" s="6" t="str">
        <f aca="false">HYPERLINK("https://mncourtfraud.com/file/MCRO_27-CR-23-3460_Order-Other_2023-05-12_20240430072942.pdf#page=26&amp;:~:text=beliefs","beliefs")</f>
        <v>beliefs</v>
      </c>
      <c r="J97" s="2" t="n">
        <v>26</v>
      </c>
      <c r="K97" s="2" t="n">
        <v>27</v>
      </c>
      <c r="L97" s="2" t="s">
        <v>99</v>
      </c>
      <c r="M97" s="0"/>
    </row>
    <row r="98" customFormat="false" ht="18.7" hidden="false" customHeight="true" outlineLevel="0" collapsed="false">
      <c r="A98" s="4" t="n">
        <v>97</v>
      </c>
      <c r="B98" s="6" t="str">
        <f aca="false">HYPERLINK("https://mncourtfraud.com/file/27-CR-23-3460.pdf","27-CR-23-3460")</f>
        <v>27-CR-23-3460</v>
      </c>
      <c r="C98" s="2" t="n">
        <v>680</v>
      </c>
      <c r="D98" s="2" t="s">
        <v>46</v>
      </c>
      <c r="E98" s="7" t="n">
        <v>45058</v>
      </c>
      <c r="F9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8" s="2" t="s">
        <v>47</v>
      </c>
      <c r="H98" s="2" t="n">
        <v>6</v>
      </c>
      <c r="I98" s="6" t="str">
        <f aca="false">HYPERLINK("https://mncourtfraud.com/file/MCRO_27-CR-23-3460_Order-Other_2023-05-12_20240430072942.pdf#page=26&amp;:~:text=beliefs","beliefs")</f>
        <v>beliefs</v>
      </c>
      <c r="J98" s="2" t="n">
        <v>26</v>
      </c>
      <c r="K98" s="2" t="n">
        <v>27</v>
      </c>
      <c r="L98" s="2" t="s">
        <v>100</v>
      </c>
      <c r="M98" s="0"/>
    </row>
    <row r="99" customFormat="false" ht="18.7" hidden="false" customHeight="true" outlineLevel="0" collapsed="false">
      <c r="A99" s="4" t="n">
        <v>98</v>
      </c>
      <c r="B99" s="6" t="str">
        <f aca="false">HYPERLINK("https://mncourtfraud.com/file/27-CR-23-3460.pdf","27-CR-23-3460")</f>
        <v>27-CR-23-3460</v>
      </c>
      <c r="C99" s="2" t="n">
        <v>680</v>
      </c>
      <c r="D99" s="2" t="s">
        <v>46</v>
      </c>
      <c r="E99" s="7" t="n">
        <v>45058</v>
      </c>
      <c r="F9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9" s="2" t="s">
        <v>47</v>
      </c>
      <c r="H99" s="2" t="n">
        <v>6</v>
      </c>
      <c r="I99" s="6" t="str">
        <f aca="false">HYPERLINK("https://mncourtfraud.com/file/MCRO_27-CR-23-3460_Order-Other_2023-05-12_20240430072942.pdf#page=26&amp;:~:text=beliefs","beliefs")</f>
        <v>beliefs</v>
      </c>
      <c r="J99" s="2" t="n">
        <v>26</v>
      </c>
      <c r="K99" s="2" t="n">
        <v>27</v>
      </c>
      <c r="L99" s="2" t="s">
        <v>101</v>
      </c>
      <c r="M99" s="0"/>
    </row>
    <row r="100" customFormat="false" ht="18.7" hidden="false" customHeight="true" outlineLevel="0" collapsed="false">
      <c r="A100" s="4" t="n">
        <v>99</v>
      </c>
      <c r="B100" s="6" t="str">
        <f aca="false">HYPERLINK("https://mncourtfraud.com/file/27-CR-23-1886.pdf","27-CR-23-1886")</f>
        <v>27-CR-23-1886</v>
      </c>
      <c r="C100" s="2" t="n">
        <v>1581</v>
      </c>
      <c r="D100" s="2" t="s">
        <v>14</v>
      </c>
      <c r="E100" s="7" t="n">
        <v>45385</v>
      </c>
      <c r="F10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00" s="2" t="s">
        <v>33</v>
      </c>
      <c r="H100" s="2" t="n">
        <v>6</v>
      </c>
      <c r="I100" s="6" t="str">
        <f aca="false">HYPERLINK("https://mncourtfraud.com/file/MCRO_27-CR-23-1886_Notice of Motion and Motion_2024-04-03_20240430072407.pdf#page=119&amp;:~:text=decreased need for sleep","decreased need for sleep")</f>
        <v>decreased need for sleep</v>
      </c>
      <c r="J100" s="2" t="n">
        <v>119</v>
      </c>
      <c r="K100" s="2" t="n">
        <v>271</v>
      </c>
      <c r="L100" s="2" t="s">
        <v>102</v>
      </c>
      <c r="M100" s="0"/>
    </row>
    <row r="101" customFormat="false" ht="18.7" hidden="false" customHeight="true" outlineLevel="0" collapsed="false">
      <c r="A101" s="4" t="n">
        <v>100</v>
      </c>
      <c r="B101" s="6" t="str">
        <f aca="false">HYPERLINK("https://mncourtfraud.com/file/27-CR-23-1886.pdf","27-CR-23-1886")</f>
        <v>27-CR-23-1886</v>
      </c>
      <c r="C101" s="2" t="n">
        <v>1581</v>
      </c>
      <c r="D101" s="2" t="s">
        <v>14</v>
      </c>
      <c r="E101" s="7" t="n">
        <v>45385</v>
      </c>
      <c r="F10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01" s="2" t="s">
        <v>33</v>
      </c>
      <c r="H101" s="2" t="n">
        <v>6</v>
      </c>
      <c r="I101" s="6" t="str">
        <f aca="false">HYPERLINK("https://mncourtfraud.com/file/MCRO_27-CR-23-1886_Notice of Motion and Motion_2024-04-03_20240430072407.pdf#page=123&amp;:~:text=decreased need for sleep","decreased need for sleep")</f>
        <v>decreased need for sleep</v>
      </c>
      <c r="J101" s="2" t="n">
        <v>123</v>
      </c>
      <c r="K101" s="2" t="n">
        <v>271</v>
      </c>
      <c r="L101" s="2" t="s">
        <v>103</v>
      </c>
      <c r="M101" s="0"/>
    </row>
    <row r="102" customFormat="false" ht="18.7" hidden="false" customHeight="true" outlineLevel="0" collapsed="false">
      <c r="A102" s="4" t="n">
        <v>101</v>
      </c>
      <c r="B102" s="6" t="str">
        <f aca="false">HYPERLINK("https://mncourtfraud.com/file/27-CR-23-3459.pdf","27-CR-23-3459")</f>
        <v>27-CR-23-3459</v>
      </c>
      <c r="C102" s="2" t="n">
        <v>680</v>
      </c>
      <c r="D102" s="2" t="s">
        <v>46</v>
      </c>
      <c r="E102" s="7" t="n">
        <v>45058</v>
      </c>
      <c r="F10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02" s="2" t="s">
        <v>47</v>
      </c>
      <c r="H102" s="2" t="n">
        <v>6</v>
      </c>
      <c r="I102" s="6" t="str">
        <f aca="false">HYPERLINK("https://mncourtfraud.com/file/MCRO_27-CR-23-3459_Order-Other_2023-05-12_20240430072904.pdf#page=7&amp;:~:text=decreased need for sleep","decreased need for sleep")</f>
        <v>decreased need for sleep</v>
      </c>
      <c r="J102" s="2" t="n">
        <v>7</v>
      </c>
      <c r="K102" s="2" t="n">
        <v>27</v>
      </c>
      <c r="L102" s="2" t="s">
        <v>104</v>
      </c>
      <c r="M102" s="0"/>
    </row>
    <row r="103" customFormat="false" ht="18.7" hidden="false" customHeight="true" outlineLevel="0" collapsed="false">
      <c r="A103" s="4" t="n">
        <v>102</v>
      </c>
      <c r="B103" s="6" t="str">
        <f aca="false">HYPERLINK("https://mncourtfraud.com/file/27-CR-23-3460.pdf","27-CR-23-3460")</f>
        <v>27-CR-23-3460</v>
      </c>
      <c r="C103" s="2" t="n">
        <v>680</v>
      </c>
      <c r="D103" s="2" t="s">
        <v>46</v>
      </c>
      <c r="E103" s="7" t="n">
        <v>45058</v>
      </c>
      <c r="F10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03" s="2" t="s">
        <v>47</v>
      </c>
      <c r="H103" s="2" t="n">
        <v>6</v>
      </c>
      <c r="I103" s="6" t="str">
        <f aca="false">HYPERLINK("https://mncourtfraud.com/file/MCRO_27-CR-23-3460_Order-Other_2023-05-12_20240430072942.pdf#page=7&amp;:~:text=decreased need for sleep","decreased need for sleep")</f>
        <v>decreased need for sleep</v>
      </c>
      <c r="J103" s="2" t="n">
        <v>7</v>
      </c>
      <c r="K103" s="2" t="n">
        <v>27</v>
      </c>
      <c r="L103" s="2" t="s">
        <v>104</v>
      </c>
      <c r="M103" s="0"/>
    </row>
    <row r="104" customFormat="false" ht="18.7" hidden="false" customHeight="true" outlineLevel="0" collapsed="false">
      <c r="A104" s="4" t="n">
        <v>103</v>
      </c>
      <c r="B104" s="6" t="str">
        <f aca="false">HYPERLINK("https://mncourtfraud.com/file/27-CR-23-1886.pdf","27-CR-23-1886")</f>
        <v>27-CR-23-1886</v>
      </c>
      <c r="C104" s="2" t="n">
        <v>1581</v>
      </c>
      <c r="D104" s="2" t="s">
        <v>14</v>
      </c>
      <c r="E104" s="7" t="n">
        <v>45385</v>
      </c>
      <c r="F10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04" s="2" t="s">
        <v>33</v>
      </c>
      <c r="H104" s="2" t="n">
        <v>6</v>
      </c>
      <c r="I104" s="6" t="str">
        <f aca="false">HYPERLINK("https://mncourtfraud.com/file/MCRO_27-CR-23-1886_Notice of Motion and Motion_2024-04-03_20240430072407.pdf#page=182&amp;:~:text=delusion","delusion")</f>
        <v>delusion</v>
      </c>
      <c r="J104" s="2" t="n">
        <v>182</v>
      </c>
      <c r="K104" s="2" t="n">
        <v>271</v>
      </c>
      <c r="L104" s="2" t="s">
        <v>105</v>
      </c>
      <c r="M104" s="0"/>
    </row>
    <row r="105" customFormat="false" ht="18.7" hidden="false" customHeight="true" outlineLevel="0" collapsed="false">
      <c r="A105" s="4" t="n">
        <v>104</v>
      </c>
      <c r="B105" s="6" t="str">
        <f aca="false">HYPERLINK("https://mncourtfraud.com/file/27-CR-23-1886.pdf","27-CR-23-1886")</f>
        <v>27-CR-23-1886</v>
      </c>
      <c r="C105" s="2" t="n">
        <v>1581</v>
      </c>
      <c r="D105" s="2" t="s">
        <v>14</v>
      </c>
      <c r="E105" s="7" t="n">
        <v>45385</v>
      </c>
      <c r="F10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05" s="2" t="s">
        <v>33</v>
      </c>
      <c r="H105" s="2" t="n">
        <v>6</v>
      </c>
      <c r="I105" s="6" t="str">
        <f aca="false">HYPERLINK("https://mncourtfraud.com/file/MCRO_27-CR-23-1886_Notice of Motion and Motion_2024-04-03_20240430072407.pdf#page=182&amp;:~:text=delusion","delusion")</f>
        <v>delusion</v>
      </c>
      <c r="J105" s="2" t="n">
        <v>182</v>
      </c>
      <c r="K105" s="2" t="n">
        <v>271</v>
      </c>
      <c r="L105" s="2" t="s">
        <v>106</v>
      </c>
      <c r="M105" s="0"/>
    </row>
    <row r="106" customFormat="false" ht="18.7" hidden="false" customHeight="true" outlineLevel="0" collapsed="false">
      <c r="A106" s="4" t="n">
        <v>105</v>
      </c>
      <c r="B106" s="6" t="str">
        <f aca="false">HYPERLINK("https://mncourtfraud.com/file/27-CR-23-3459.pdf","27-CR-23-3459")</f>
        <v>27-CR-23-3459</v>
      </c>
      <c r="C106" s="2" t="n">
        <v>680</v>
      </c>
      <c r="D106" s="2" t="s">
        <v>46</v>
      </c>
      <c r="E106" s="7" t="n">
        <v>45058</v>
      </c>
      <c r="F10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06" s="2" t="s">
        <v>47</v>
      </c>
      <c r="H106" s="2" t="n">
        <v>6</v>
      </c>
      <c r="I106" s="6" t="str">
        <f aca="false">HYPERLINK("https://mncourtfraud.com/file/MCRO_27-CR-23-3459_Order-Other_2023-05-12_20240430072904.pdf#page=7&amp;:~:text=delusion","delusion")</f>
        <v>delusion</v>
      </c>
      <c r="J106" s="2" t="n">
        <v>7</v>
      </c>
      <c r="K106" s="2" t="n">
        <v>27</v>
      </c>
      <c r="L106" s="2" t="s">
        <v>107</v>
      </c>
      <c r="M106" s="0"/>
    </row>
    <row r="107" customFormat="false" ht="18.7" hidden="false" customHeight="true" outlineLevel="0" collapsed="false">
      <c r="A107" s="4" t="n">
        <v>106</v>
      </c>
      <c r="B107" s="6" t="str">
        <f aca="false">HYPERLINK("https://mncourtfraud.com/file/27-CR-23-3460.pdf","27-CR-23-3460")</f>
        <v>27-CR-23-3460</v>
      </c>
      <c r="C107" s="2" t="n">
        <v>680</v>
      </c>
      <c r="D107" s="2" t="s">
        <v>46</v>
      </c>
      <c r="E107" s="7" t="n">
        <v>45058</v>
      </c>
      <c r="F10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07" s="2" t="s">
        <v>47</v>
      </c>
      <c r="H107" s="2" t="n">
        <v>6</v>
      </c>
      <c r="I107" s="6" t="str">
        <f aca="false">HYPERLINK("https://mncourtfraud.com/file/MCRO_27-CR-23-3460_Order-Other_2023-05-12_20240430072942.pdf#page=7&amp;:~:text=delusion","delusion")</f>
        <v>delusion</v>
      </c>
      <c r="J107" s="2" t="n">
        <v>7</v>
      </c>
      <c r="K107" s="2" t="n">
        <v>27</v>
      </c>
      <c r="L107" s="2" t="s">
        <v>107</v>
      </c>
      <c r="M107" s="0"/>
    </row>
    <row r="108" customFormat="false" ht="18.7" hidden="false" customHeight="true" outlineLevel="0" collapsed="false">
      <c r="A108" s="4" t="n">
        <v>107</v>
      </c>
      <c r="B108" s="6" t="str">
        <f aca="false">HYPERLINK("https://mncourtfraud.com/file/27-CR-23-1886.pdf","27-CR-23-1886")</f>
        <v>27-CR-23-1886</v>
      </c>
      <c r="C108" s="2" t="n">
        <v>1581</v>
      </c>
      <c r="D108" s="2" t="s">
        <v>14</v>
      </c>
      <c r="E108" s="7" t="n">
        <v>45391</v>
      </c>
      <c r="F108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08" s="2" t="s">
        <v>15</v>
      </c>
      <c r="H108" s="2" t="n">
        <v>6</v>
      </c>
      <c r="I108" s="6" t="str">
        <f aca="false">HYPERLINK("https://mncourtfraud.com/file/MCRO_27-CR-23-1886_Affidavit-Other_2024-04-09_20240430072354.pdf#page=108&amp;:~:text=grandiose","grandiose")</f>
        <v>grandiose</v>
      </c>
      <c r="J108" s="2" t="n">
        <v>108</v>
      </c>
      <c r="K108" s="2" t="n">
        <v>213</v>
      </c>
      <c r="L108" s="2" t="s">
        <v>108</v>
      </c>
      <c r="M108" s="0"/>
    </row>
    <row r="109" customFormat="false" ht="18.7" hidden="false" customHeight="true" outlineLevel="0" collapsed="false">
      <c r="A109" s="4" t="n">
        <v>108</v>
      </c>
      <c r="B109" s="6" t="str">
        <f aca="false">HYPERLINK("https://mncourtfraud.com/file/27-CR-23-1886.pdf","27-CR-23-1886")</f>
        <v>27-CR-23-1886</v>
      </c>
      <c r="C109" s="2" t="n">
        <v>1581</v>
      </c>
      <c r="D109" s="2" t="s">
        <v>14</v>
      </c>
      <c r="E109" s="7" t="n">
        <v>45391</v>
      </c>
      <c r="F109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09" s="2" t="s">
        <v>15</v>
      </c>
      <c r="H109" s="2" t="n">
        <v>6</v>
      </c>
      <c r="I109" s="6" t="str">
        <f aca="false">HYPERLINK("https://mncourtfraud.com/file/MCRO_27-CR-23-1886_Affidavit-Other_2024-04-09_20240430072354.pdf#page=114&amp;:~:text=grandiose","grandiose")</f>
        <v>grandiose</v>
      </c>
      <c r="J109" s="2" t="n">
        <v>114</v>
      </c>
      <c r="K109" s="2" t="n">
        <v>213</v>
      </c>
      <c r="L109" s="2" t="s">
        <v>109</v>
      </c>
      <c r="M109" s="0"/>
    </row>
    <row r="110" customFormat="false" ht="18.7" hidden="false" customHeight="true" outlineLevel="0" collapsed="false">
      <c r="A110" s="4" t="n">
        <v>109</v>
      </c>
      <c r="B110" s="6" t="str">
        <f aca="false">HYPERLINK("https://mncourtfraud.com/file/27-CR-23-1886.pdf","27-CR-23-1886")</f>
        <v>27-CR-23-1886</v>
      </c>
      <c r="C110" s="2" t="n">
        <v>1581</v>
      </c>
      <c r="D110" s="2" t="s">
        <v>14</v>
      </c>
      <c r="E110" s="7" t="n">
        <v>45385</v>
      </c>
      <c r="F11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10" s="2" t="s">
        <v>33</v>
      </c>
      <c r="H110" s="2" t="n">
        <v>6</v>
      </c>
      <c r="I110" s="6" t="str">
        <f aca="false">HYPERLINK("https://mncourtfraud.com/file/MCRO_27-CR-23-1886_Notice of Motion and Motion_2024-04-03_20240430072407.pdf#page=121&amp;:~:text=grandiose","grandiose")</f>
        <v>grandiose</v>
      </c>
      <c r="J110" s="2" t="n">
        <v>121</v>
      </c>
      <c r="K110" s="2" t="n">
        <v>271</v>
      </c>
      <c r="L110" s="2" t="s">
        <v>110</v>
      </c>
      <c r="M110" s="0"/>
    </row>
    <row r="111" customFormat="false" ht="18.7" hidden="false" customHeight="true" outlineLevel="0" collapsed="false">
      <c r="A111" s="4" t="n">
        <v>110</v>
      </c>
      <c r="B111" s="6" t="str">
        <f aca="false">HYPERLINK("https://mncourtfraud.com/file/27-CR-23-1886.pdf","27-CR-23-1886")</f>
        <v>27-CR-23-1886</v>
      </c>
      <c r="C111" s="2" t="n">
        <v>1581</v>
      </c>
      <c r="D111" s="2" t="s">
        <v>14</v>
      </c>
      <c r="E111" s="7" t="n">
        <v>45385</v>
      </c>
      <c r="F11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11" s="2" t="s">
        <v>33</v>
      </c>
      <c r="H111" s="2" t="n">
        <v>6</v>
      </c>
      <c r="I111" s="6" t="str">
        <f aca="false">HYPERLINK("https://mncourtfraud.com/file/MCRO_27-CR-23-1886_Notice of Motion and Motion_2024-04-03_20240430072407.pdf#page=185&amp;:~:text=grandiose","grandiose")</f>
        <v>grandiose</v>
      </c>
      <c r="J111" s="2" t="n">
        <v>185</v>
      </c>
      <c r="K111" s="2" t="n">
        <v>271</v>
      </c>
      <c r="L111" s="2" t="s">
        <v>111</v>
      </c>
      <c r="M111" s="0"/>
    </row>
    <row r="112" customFormat="false" ht="18.7" hidden="false" customHeight="true" outlineLevel="0" collapsed="false">
      <c r="A112" s="4" t="n">
        <v>111</v>
      </c>
      <c r="B112" s="6" t="str">
        <f aca="false">HYPERLINK("https://mncourtfraud.com/file/27-CR-23-1886.pdf","27-CR-23-1886")</f>
        <v>27-CR-23-1886</v>
      </c>
      <c r="C112" s="2" t="n">
        <v>1581</v>
      </c>
      <c r="D112" s="2" t="s">
        <v>14</v>
      </c>
      <c r="E112" s="7" t="n">
        <v>45385</v>
      </c>
      <c r="F11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12" s="2" t="s">
        <v>33</v>
      </c>
      <c r="H112" s="2" t="n">
        <v>6</v>
      </c>
      <c r="I112" s="6" t="str">
        <f aca="false">HYPERLINK("https://mncourtfraud.com/file/MCRO_27-CR-23-1886_Notice of Motion and Motion_2024-04-03_20240430072407.pdf#page=185&amp;:~:text=grandiose","grandiose")</f>
        <v>grandiose</v>
      </c>
      <c r="J112" s="2" t="n">
        <v>185</v>
      </c>
      <c r="K112" s="2" t="n">
        <v>271</v>
      </c>
      <c r="L112" s="2" t="s">
        <v>112</v>
      </c>
      <c r="M112" s="0"/>
    </row>
    <row r="113" customFormat="false" ht="18.7" hidden="false" customHeight="true" outlineLevel="0" collapsed="false">
      <c r="A113" s="4" t="n">
        <v>112</v>
      </c>
      <c r="B113" s="6" t="str">
        <f aca="false">HYPERLINK("https://mncourtfraud.com/file/27-CR-23-1886.pdf","27-CR-23-1886")</f>
        <v>27-CR-23-1886</v>
      </c>
      <c r="C113" s="2" t="n">
        <v>1581</v>
      </c>
      <c r="D113" s="2" t="s">
        <v>14</v>
      </c>
      <c r="E113" s="7" t="n">
        <v>45385</v>
      </c>
      <c r="F11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13" s="2" t="s">
        <v>33</v>
      </c>
      <c r="H113" s="2" t="n">
        <v>6</v>
      </c>
      <c r="I113" s="6" t="str">
        <f aca="false">HYPERLINK("https://mncourtfraud.com/file/MCRO_27-CR-23-1886_Notice of Motion and Motion_2024-04-03_20240430072407.pdf#page=186&amp;:~:text=grandiose","grandiose")</f>
        <v>grandiose</v>
      </c>
      <c r="J113" s="2" t="n">
        <v>186</v>
      </c>
      <c r="K113" s="2" t="n">
        <v>271</v>
      </c>
      <c r="L113" s="2" t="s">
        <v>113</v>
      </c>
      <c r="M113" s="0"/>
    </row>
    <row r="114" customFormat="false" ht="18.7" hidden="false" customHeight="true" outlineLevel="0" collapsed="false">
      <c r="A114" s="4" t="n">
        <v>113</v>
      </c>
      <c r="B114" s="6" t="str">
        <f aca="false">HYPERLINK("https://mncourtfraud.com/file/27-CR-23-1886.pdf","27-CR-23-1886")</f>
        <v>27-CR-23-1886</v>
      </c>
      <c r="C114" s="2" t="n">
        <v>1581</v>
      </c>
      <c r="D114" s="2" t="s">
        <v>14</v>
      </c>
      <c r="E114" s="7" t="n">
        <v>45385</v>
      </c>
      <c r="F11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14" s="2" t="s">
        <v>33</v>
      </c>
      <c r="H114" s="2" t="n">
        <v>6</v>
      </c>
      <c r="I114" s="6" t="str">
        <f aca="false">HYPERLINK("https://mncourtfraud.com/file/MCRO_27-CR-23-1886_Notice of Motion and Motion_2024-04-03_20240430072407.pdf#page=186&amp;:~:text=grandiose","grandiose")</f>
        <v>grandiose</v>
      </c>
      <c r="J114" s="2" t="n">
        <v>186</v>
      </c>
      <c r="K114" s="2" t="n">
        <v>271</v>
      </c>
      <c r="L114" s="2" t="s">
        <v>89</v>
      </c>
      <c r="M114" s="0"/>
    </row>
    <row r="115" customFormat="false" ht="18.7" hidden="false" customHeight="true" outlineLevel="0" collapsed="false">
      <c r="A115" s="4" t="n">
        <v>114</v>
      </c>
      <c r="B115" s="6" t="str">
        <f aca="false">HYPERLINK("https://mncourtfraud.com/file/27-CR-23-1886.pdf","27-CR-23-1886")</f>
        <v>27-CR-23-1886</v>
      </c>
      <c r="C115" s="2" t="n">
        <v>1581</v>
      </c>
      <c r="D115" s="2" t="s">
        <v>14</v>
      </c>
      <c r="E115" s="7" t="n">
        <v>45385</v>
      </c>
      <c r="F11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15" s="2" t="s">
        <v>33</v>
      </c>
      <c r="H115" s="2" t="n">
        <v>6</v>
      </c>
      <c r="I115" s="6" t="str">
        <f aca="false">HYPERLINK("https://mncourtfraud.com/file/MCRO_27-CR-23-1886_Notice of Motion and Motion_2024-04-03_20240430072407.pdf#page=186&amp;:~:text=grandiose","grandiose")</f>
        <v>grandiose</v>
      </c>
      <c r="J115" s="2" t="n">
        <v>186</v>
      </c>
      <c r="K115" s="2" t="n">
        <v>271</v>
      </c>
      <c r="L115" s="2" t="s">
        <v>90</v>
      </c>
      <c r="M115" s="0"/>
    </row>
    <row r="116" customFormat="false" ht="18.7" hidden="false" customHeight="true" outlineLevel="0" collapsed="false">
      <c r="A116" s="4" t="n">
        <v>115</v>
      </c>
      <c r="B116" s="6" t="str">
        <f aca="false">HYPERLINK("https://mncourtfraud.com/file/27-CR-23-3459.pdf","27-CR-23-3459")</f>
        <v>27-CR-23-3459</v>
      </c>
      <c r="C116" s="2" t="n">
        <v>680</v>
      </c>
      <c r="D116" s="2" t="s">
        <v>46</v>
      </c>
      <c r="E116" s="7" t="n">
        <v>45058</v>
      </c>
      <c r="F11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16" s="2" t="s">
        <v>47</v>
      </c>
      <c r="H116" s="2" t="n">
        <v>6</v>
      </c>
      <c r="I116" s="6" t="str">
        <f aca="false">HYPERLINK("https://mncourtfraud.com/file/MCRO_27-CR-23-3459_Order-Other_2023-05-12_20240430072904.pdf#page=5&amp;:~:text=grandiose","grandiose")</f>
        <v>grandiose</v>
      </c>
      <c r="J116" s="2" t="n">
        <v>5</v>
      </c>
      <c r="K116" s="2" t="n">
        <v>27</v>
      </c>
      <c r="L116" s="2" t="s">
        <v>114</v>
      </c>
      <c r="M116" s="0"/>
    </row>
    <row r="117" customFormat="false" ht="18.7" hidden="false" customHeight="true" outlineLevel="0" collapsed="false">
      <c r="A117" s="4" t="n">
        <v>116</v>
      </c>
      <c r="B117" s="6" t="str">
        <f aca="false">HYPERLINK("https://mncourtfraud.com/file/27-CR-23-3459.pdf","27-CR-23-3459")</f>
        <v>27-CR-23-3459</v>
      </c>
      <c r="C117" s="2" t="n">
        <v>680</v>
      </c>
      <c r="D117" s="2" t="s">
        <v>46</v>
      </c>
      <c r="E117" s="7" t="n">
        <v>45058</v>
      </c>
      <c r="F117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17" s="2" t="s">
        <v>47</v>
      </c>
      <c r="H117" s="2" t="n">
        <v>6</v>
      </c>
      <c r="I117" s="6" t="str">
        <f aca="false">HYPERLINK("https://mncourtfraud.com/file/MCRO_27-CR-23-3459_Order-Other_2023-05-12_20240430072904.pdf#page=7&amp;:~:text=grandiose","grandiose")</f>
        <v>grandiose</v>
      </c>
      <c r="J117" s="2" t="n">
        <v>7</v>
      </c>
      <c r="K117" s="2" t="n">
        <v>27</v>
      </c>
      <c r="L117" s="2" t="s">
        <v>107</v>
      </c>
      <c r="M117" s="0"/>
    </row>
    <row r="118" customFormat="false" ht="18.7" hidden="false" customHeight="true" outlineLevel="0" collapsed="false">
      <c r="A118" s="4" t="n">
        <v>117</v>
      </c>
      <c r="B118" s="6" t="str">
        <f aca="false">HYPERLINK("https://mncourtfraud.com/file/27-CR-23-3459.pdf","27-CR-23-3459")</f>
        <v>27-CR-23-3459</v>
      </c>
      <c r="C118" s="2" t="n">
        <v>680</v>
      </c>
      <c r="D118" s="2" t="s">
        <v>46</v>
      </c>
      <c r="E118" s="7" t="n">
        <v>45058</v>
      </c>
      <c r="F11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18" s="2" t="s">
        <v>47</v>
      </c>
      <c r="H118" s="2" t="n">
        <v>6</v>
      </c>
      <c r="I118" s="6" t="str">
        <f aca="false">HYPERLINK("https://mncourtfraud.com/file/MCRO_27-CR-23-3459_Order-Other_2023-05-12_20240430072904.pdf#page=13&amp;:~:text=grandiose","grandiose")</f>
        <v>grandiose</v>
      </c>
      <c r="J118" s="2" t="n">
        <v>13</v>
      </c>
      <c r="K118" s="2" t="n">
        <v>27</v>
      </c>
      <c r="L118" s="2" t="s">
        <v>98</v>
      </c>
      <c r="M118" s="0"/>
    </row>
    <row r="119" customFormat="false" ht="18.7" hidden="false" customHeight="true" outlineLevel="0" collapsed="false">
      <c r="A119" s="4" t="n">
        <v>118</v>
      </c>
      <c r="B119" s="6" t="str">
        <f aca="false">HYPERLINK("https://mncourtfraud.com/file/27-CR-23-3460.pdf","27-CR-23-3460")</f>
        <v>27-CR-23-3460</v>
      </c>
      <c r="C119" s="2" t="n">
        <v>680</v>
      </c>
      <c r="D119" s="2" t="s">
        <v>46</v>
      </c>
      <c r="E119" s="7" t="n">
        <v>45058</v>
      </c>
      <c r="F11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19" s="2" t="s">
        <v>47</v>
      </c>
      <c r="H119" s="2" t="n">
        <v>6</v>
      </c>
      <c r="I119" s="6" t="str">
        <f aca="false">HYPERLINK("https://mncourtfraud.com/file/MCRO_27-CR-23-3460_Order-Other_2023-05-12_20240430072942.pdf#page=5&amp;:~:text=grandiose","grandiose")</f>
        <v>grandiose</v>
      </c>
      <c r="J119" s="2" t="n">
        <v>5</v>
      </c>
      <c r="K119" s="2" t="n">
        <v>27</v>
      </c>
      <c r="L119" s="2" t="s">
        <v>114</v>
      </c>
      <c r="M119" s="0"/>
    </row>
    <row r="120" customFormat="false" ht="18.7" hidden="false" customHeight="true" outlineLevel="0" collapsed="false">
      <c r="A120" s="4" t="n">
        <v>119</v>
      </c>
      <c r="B120" s="6" t="str">
        <f aca="false">HYPERLINK("https://mncourtfraud.com/file/27-CR-23-3460.pdf","27-CR-23-3460")</f>
        <v>27-CR-23-3460</v>
      </c>
      <c r="C120" s="2" t="n">
        <v>680</v>
      </c>
      <c r="D120" s="2" t="s">
        <v>46</v>
      </c>
      <c r="E120" s="7" t="n">
        <v>45058</v>
      </c>
      <c r="F12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20" s="2" t="s">
        <v>47</v>
      </c>
      <c r="H120" s="2" t="n">
        <v>6</v>
      </c>
      <c r="I120" s="6" t="str">
        <f aca="false">HYPERLINK("https://mncourtfraud.com/file/MCRO_27-CR-23-3460_Order-Other_2023-05-12_20240430072942.pdf#page=7&amp;:~:text=grandiose","grandiose")</f>
        <v>grandiose</v>
      </c>
      <c r="J120" s="2" t="n">
        <v>7</v>
      </c>
      <c r="K120" s="2" t="n">
        <v>27</v>
      </c>
      <c r="L120" s="2" t="s">
        <v>107</v>
      </c>
      <c r="M120" s="0"/>
    </row>
    <row r="121" customFormat="false" ht="18.7" hidden="false" customHeight="true" outlineLevel="0" collapsed="false">
      <c r="A121" s="4" t="n">
        <v>120</v>
      </c>
      <c r="B121" s="6" t="str">
        <f aca="false">HYPERLINK("https://mncourtfraud.com/file/27-CR-23-3460.pdf","27-CR-23-3460")</f>
        <v>27-CR-23-3460</v>
      </c>
      <c r="C121" s="2" t="n">
        <v>680</v>
      </c>
      <c r="D121" s="2" t="s">
        <v>46</v>
      </c>
      <c r="E121" s="7" t="n">
        <v>45058</v>
      </c>
      <c r="F12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21" s="2" t="s">
        <v>47</v>
      </c>
      <c r="H121" s="2" t="n">
        <v>6</v>
      </c>
      <c r="I121" s="6" t="str">
        <f aca="false">HYPERLINK("https://mncourtfraud.com/file/MCRO_27-CR-23-3460_Order-Other_2023-05-12_20240430072942.pdf#page=13&amp;:~:text=grandiose","grandiose")</f>
        <v>grandiose</v>
      </c>
      <c r="J121" s="2" t="n">
        <v>13</v>
      </c>
      <c r="K121" s="2" t="n">
        <v>27</v>
      </c>
      <c r="L121" s="2" t="s">
        <v>98</v>
      </c>
      <c r="M121" s="0"/>
    </row>
    <row r="122" customFormat="false" ht="18.7" hidden="false" customHeight="true" outlineLevel="0" collapsed="false">
      <c r="A122" s="4" t="n">
        <v>121</v>
      </c>
      <c r="B122" s="6" t="str">
        <f aca="false">HYPERLINK("https://mncourtfraud.com/file/27-CR-23-1886.pdf","27-CR-23-1886")</f>
        <v>27-CR-23-1886</v>
      </c>
      <c r="C122" s="2" t="n">
        <v>1581</v>
      </c>
      <c r="D122" s="2" t="s">
        <v>14</v>
      </c>
      <c r="E122" s="7" t="n">
        <v>45385</v>
      </c>
      <c r="F12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22" s="2" t="s">
        <v>33</v>
      </c>
      <c r="H122" s="2" t="n">
        <v>6</v>
      </c>
      <c r="I122" s="6" t="str">
        <f aca="false">HYPERLINK("https://mncourtfraud.com/file/MCRO_27-CR-23-1886_Notice of Motion and Motion_2024-04-03_20240430072407.pdf#page=123&amp;:~:text=grandiosity","grandiosity")</f>
        <v>grandiosity</v>
      </c>
      <c r="J122" s="2" t="n">
        <v>123</v>
      </c>
      <c r="K122" s="2" t="n">
        <v>271</v>
      </c>
      <c r="L122" s="2" t="s">
        <v>115</v>
      </c>
      <c r="M122" s="0"/>
    </row>
    <row r="123" customFormat="false" ht="18.7" hidden="false" customHeight="true" outlineLevel="0" collapsed="false">
      <c r="A123" s="4" t="n">
        <v>122</v>
      </c>
      <c r="B123" s="6" t="str">
        <f aca="false">HYPERLINK("https://mncourtfraud.com/file/27-CR-23-1886.pdf","27-CR-23-1886")</f>
        <v>27-CR-23-1886</v>
      </c>
      <c r="C123" s="2" t="n">
        <v>1581</v>
      </c>
      <c r="D123" s="2" t="s">
        <v>14</v>
      </c>
      <c r="E123" s="7" t="n">
        <v>45385</v>
      </c>
      <c r="F12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23" s="2" t="s">
        <v>33</v>
      </c>
      <c r="H123" s="2" t="n">
        <v>6</v>
      </c>
      <c r="I123" s="6" t="str">
        <f aca="false">HYPERLINK("https://mncourtfraud.com/file/MCRO_27-CR-23-1886_Notice of Motion and Motion_2024-04-03_20240430072407.pdf#page=123&amp;:~:text=grandiosity","grandiosity")</f>
        <v>grandiosity</v>
      </c>
      <c r="J123" s="2" t="n">
        <v>123</v>
      </c>
      <c r="K123" s="2" t="n">
        <v>271</v>
      </c>
      <c r="L123" s="2" t="s">
        <v>116</v>
      </c>
      <c r="M123" s="0"/>
    </row>
    <row r="124" customFormat="false" ht="18.7" hidden="false" customHeight="true" outlineLevel="0" collapsed="false">
      <c r="A124" s="4" t="n">
        <v>123</v>
      </c>
      <c r="B124" s="6" t="str">
        <f aca="false">HYPERLINK("https://mncourtfraud.com/file/27-CR-23-3459.pdf","27-CR-23-3459")</f>
        <v>27-CR-23-3459</v>
      </c>
      <c r="C124" s="2" t="n">
        <v>680</v>
      </c>
      <c r="D124" s="2" t="s">
        <v>46</v>
      </c>
      <c r="E124" s="7" t="n">
        <v>45058</v>
      </c>
      <c r="F12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24" s="2" t="s">
        <v>47</v>
      </c>
      <c r="H124" s="2" t="n">
        <v>6</v>
      </c>
      <c r="I124" s="6" t="str">
        <f aca="false">HYPERLINK("https://mncourtfraud.com/file/MCRO_27-CR-23-3459_Order-Other_2023-05-12_20240430072904.pdf#page=11&amp;:~:text=grandiosity","grandiosity")</f>
        <v>grandiosity</v>
      </c>
      <c r="J124" s="2" t="n">
        <v>11</v>
      </c>
      <c r="K124" s="2" t="n">
        <v>27</v>
      </c>
      <c r="L124" s="2" t="s">
        <v>117</v>
      </c>
      <c r="M124" s="0"/>
    </row>
    <row r="125" customFormat="false" ht="18.7" hidden="false" customHeight="true" outlineLevel="0" collapsed="false">
      <c r="A125" s="4" t="n">
        <v>124</v>
      </c>
      <c r="B125" s="6" t="str">
        <f aca="false">HYPERLINK("https://mncourtfraud.com/file/27-CR-23-3459.pdf","27-CR-23-3459")</f>
        <v>27-CR-23-3459</v>
      </c>
      <c r="C125" s="2" t="n">
        <v>680</v>
      </c>
      <c r="D125" s="2" t="s">
        <v>46</v>
      </c>
      <c r="E125" s="7" t="n">
        <v>45058</v>
      </c>
      <c r="F12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25" s="2" t="s">
        <v>47</v>
      </c>
      <c r="H125" s="2" t="n">
        <v>6</v>
      </c>
      <c r="I125" s="6" t="str">
        <f aca="false">HYPERLINK("https://mncourtfraud.com/file/MCRO_27-CR-23-3459_Order-Other_2023-05-12_20240430072904.pdf#page=13&amp;:~:text=grandiosity","grandiosity")</f>
        <v>grandiosity</v>
      </c>
      <c r="J125" s="2" t="n">
        <v>13</v>
      </c>
      <c r="K125" s="2" t="n">
        <v>27</v>
      </c>
      <c r="L125" s="2" t="s">
        <v>118</v>
      </c>
      <c r="M125" s="0"/>
    </row>
    <row r="126" customFormat="false" ht="18.7" hidden="false" customHeight="true" outlineLevel="0" collapsed="false">
      <c r="A126" s="4" t="n">
        <v>125</v>
      </c>
      <c r="B126" s="6" t="str">
        <f aca="false">HYPERLINK("https://mncourtfraud.com/file/27-CR-23-3459.pdf","27-CR-23-3459")</f>
        <v>27-CR-23-3459</v>
      </c>
      <c r="C126" s="2" t="n">
        <v>680</v>
      </c>
      <c r="D126" s="2" t="s">
        <v>46</v>
      </c>
      <c r="E126" s="7" t="n">
        <v>45058</v>
      </c>
      <c r="F12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26" s="2" t="s">
        <v>47</v>
      </c>
      <c r="H126" s="2" t="n">
        <v>6</v>
      </c>
      <c r="I126" s="6" t="str">
        <f aca="false">HYPERLINK("https://mncourtfraud.com/file/MCRO_27-CR-23-3459_Order-Other_2023-05-12_20240430072904.pdf#page=14&amp;:~:text=grandiosity","grandiosity")</f>
        <v>grandiosity</v>
      </c>
      <c r="J126" s="2" t="n">
        <v>14</v>
      </c>
      <c r="K126" s="2" t="n">
        <v>27</v>
      </c>
      <c r="L126" s="2" t="s">
        <v>119</v>
      </c>
      <c r="M126" s="0"/>
    </row>
    <row r="127" customFormat="false" ht="18.7" hidden="false" customHeight="true" outlineLevel="0" collapsed="false">
      <c r="A127" s="4" t="n">
        <v>126</v>
      </c>
      <c r="B127" s="6" t="str">
        <f aca="false">HYPERLINK("https://mncourtfraud.com/file/27-CR-23-3460.pdf","27-CR-23-3460")</f>
        <v>27-CR-23-3460</v>
      </c>
      <c r="C127" s="2" t="n">
        <v>680</v>
      </c>
      <c r="D127" s="2" t="s">
        <v>46</v>
      </c>
      <c r="E127" s="7" t="n">
        <v>45058</v>
      </c>
      <c r="F12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27" s="2" t="s">
        <v>47</v>
      </c>
      <c r="H127" s="2" t="n">
        <v>6</v>
      </c>
      <c r="I127" s="6" t="str">
        <f aca="false">HYPERLINK("https://mncourtfraud.com/file/MCRO_27-CR-23-3460_Order-Other_2023-05-12_20240430072942.pdf#page=11&amp;:~:text=grandiosity","grandiosity")</f>
        <v>grandiosity</v>
      </c>
      <c r="J127" s="2" t="n">
        <v>11</v>
      </c>
      <c r="K127" s="2" t="n">
        <v>27</v>
      </c>
      <c r="L127" s="2" t="s">
        <v>117</v>
      </c>
      <c r="M127" s="0"/>
    </row>
    <row r="128" customFormat="false" ht="18.7" hidden="false" customHeight="true" outlineLevel="0" collapsed="false">
      <c r="A128" s="4" t="n">
        <v>127</v>
      </c>
      <c r="B128" s="6" t="str">
        <f aca="false">HYPERLINK("https://mncourtfraud.com/file/27-CR-23-3460.pdf","27-CR-23-3460")</f>
        <v>27-CR-23-3460</v>
      </c>
      <c r="C128" s="2" t="n">
        <v>680</v>
      </c>
      <c r="D128" s="2" t="s">
        <v>46</v>
      </c>
      <c r="E128" s="7" t="n">
        <v>45058</v>
      </c>
      <c r="F12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28" s="2" t="s">
        <v>47</v>
      </c>
      <c r="H128" s="2" t="n">
        <v>6</v>
      </c>
      <c r="I128" s="6" t="str">
        <f aca="false">HYPERLINK("https://mncourtfraud.com/file/MCRO_27-CR-23-3460_Order-Other_2023-05-12_20240430072942.pdf#page=13&amp;:~:text=grandiosity","grandiosity")</f>
        <v>grandiosity</v>
      </c>
      <c r="J128" s="2" t="n">
        <v>13</v>
      </c>
      <c r="K128" s="2" t="n">
        <v>27</v>
      </c>
      <c r="L128" s="2" t="s">
        <v>118</v>
      </c>
      <c r="M128" s="0"/>
    </row>
    <row r="129" customFormat="false" ht="18.7" hidden="false" customHeight="true" outlineLevel="0" collapsed="false">
      <c r="A129" s="4" t="n">
        <v>128</v>
      </c>
      <c r="B129" s="6" t="str">
        <f aca="false">HYPERLINK("https://mncourtfraud.com/file/27-CR-23-3460.pdf","27-CR-23-3460")</f>
        <v>27-CR-23-3460</v>
      </c>
      <c r="C129" s="2" t="n">
        <v>680</v>
      </c>
      <c r="D129" s="2" t="s">
        <v>46</v>
      </c>
      <c r="E129" s="7" t="n">
        <v>45058</v>
      </c>
      <c r="F12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29" s="2" t="s">
        <v>47</v>
      </c>
      <c r="H129" s="2" t="n">
        <v>6</v>
      </c>
      <c r="I129" s="6" t="str">
        <f aca="false">HYPERLINK("https://mncourtfraud.com/file/MCRO_27-CR-23-3460_Order-Other_2023-05-12_20240430072942.pdf#page=14&amp;:~:text=grandiosity","grandiosity")</f>
        <v>grandiosity</v>
      </c>
      <c r="J129" s="2" t="n">
        <v>14</v>
      </c>
      <c r="K129" s="2" t="n">
        <v>27</v>
      </c>
      <c r="L129" s="2" t="s">
        <v>119</v>
      </c>
      <c r="M129" s="0"/>
    </row>
    <row r="130" customFormat="false" ht="18.7" hidden="false" customHeight="true" outlineLevel="0" collapsed="false">
      <c r="A130" s="4" t="n">
        <v>129</v>
      </c>
      <c r="B130" s="6" t="str">
        <f aca="false">HYPERLINK("https://mncourtfraud.com/file/27-CR-23-1886.pdf","27-CR-23-1886")</f>
        <v>27-CR-23-1886</v>
      </c>
      <c r="C130" s="2" t="n">
        <v>1581</v>
      </c>
      <c r="D130" s="2" t="s">
        <v>14</v>
      </c>
      <c r="E130" s="7" t="n">
        <v>45391</v>
      </c>
      <c r="F130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30" s="2" t="s">
        <v>15</v>
      </c>
      <c r="H130" s="2" t="n">
        <v>6</v>
      </c>
      <c r="I130" s="6" t="str">
        <f aca="false">HYPERLINK("https://mncourtfraud.com/file/MCRO_27-CR-23-1886_Affidavit-Other_2024-04-09_20240430072354.pdf#page=113&amp;:~:text=insomnia","insomnia")</f>
        <v>insomnia</v>
      </c>
      <c r="J130" s="2" t="n">
        <v>113</v>
      </c>
      <c r="K130" s="2" t="n">
        <v>213</v>
      </c>
      <c r="L130" s="2" t="s">
        <v>120</v>
      </c>
      <c r="M130" s="0"/>
    </row>
    <row r="131" customFormat="false" ht="18.7" hidden="false" customHeight="true" outlineLevel="0" collapsed="false">
      <c r="A131" s="4" t="n">
        <v>130</v>
      </c>
      <c r="B131" s="6" t="str">
        <f aca="false">HYPERLINK("https://mncourtfraud.com/file/27-CR-23-3459.pdf","27-CR-23-3459")</f>
        <v>27-CR-23-3459</v>
      </c>
      <c r="C131" s="2" t="n">
        <v>680</v>
      </c>
      <c r="D131" s="2" t="s">
        <v>46</v>
      </c>
      <c r="E131" s="7" t="n">
        <v>45058</v>
      </c>
      <c r="F13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31" s="2" t="s">
        <v>47</v>
      </c>
      <c r="H131" s="2" t="n">
        <v>6</v>
      </c>
      <c r="I131" s="6" t="str">
        <f aca="false">HYPERLINK("https://mncourtfraud.com/file/MCRO_27-CR-23-3459_Order-Other_2023-05-12_20240430072904.pdf#page=11&amp;:~:text=insomnia","insomnia")</f>
        <v>insomnia</v>
      </c>
      <c r="J131" s="2" t="n">
        <v>11</v>
      </c>
      <c r="K131" s="2" t="n">
        <v>27</v>
      </c>
      <c r="L131" s="2" t="s">
        <v>117</v>
      </c>
      <c r="M131" s="0"/>
    </row>
    <row r="132" customFormat="false" ht="18.7" hidden="false" customHeight="true" outlineLevel="0" collapsed="false">
      <c r="A132" s="4" t="n">
        <v>131</v>
      </c>
      <c r="B132" s="6" t="str">
        <f aca="false">HYPERLINK("https://mncourtfraud.com/file/27-CR-23-3460.pdf","27-CR-23-3460")</f>
        <v>27-CR-23-3460</v>
      </c>
      <c r="C132" s="2" t="n">
        <v>680</v>
      </c>
      <c r="D132" s="2" t="s">
        <v>46</v>
      </c>
      <c r="E132" s="7" t="n">
        <v>45058</v>
      </c>
      <c r="F13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32" s="2" t="s">
        <v>47</v>
      </c>
      <c r="H132" s="2" t="n">
        <v>6</v>
      </c>
      <c r="I132" s="6" t="str">
        <f aca="false">HYPERLINK("https://mncourtfraud.com/file/MCRO_27-CR-23-3460_Order-Other_2023-05-12_20240430072942.pdf#page=11&amp;:~:text=insomnia","insomnia")</f>
        <v>insomnia</v>
      </c>
      <c r="J132" s="2" t="n">
        <v>11</v>
      </c>
      <c r="K132" s="2" t="n">
        <v>27</v>
      </c>
      <c r="L132" s="2" t="s">
        <v>117</v>
      </c>
      <c r="M132" s="0"/>
    </row>
    <row r="133" customFormat="false" ht="18.7" hidden="false" customHeight="true" outlineLevel="0" collapsed="false">
      <c r="A133" s="4" t="n">
        <v>132</v>
      </c>
      <c r="B133" s="6" t="str">
        <f aca="false">HYPERLINK("https://mncourtfraud.com/file/27-CR-23-1886.pdf","27-CR-23-1886")</f>
        <v>27-CR-23-1886</v>
      </c>
      <c r="C133" s="2" t="n">
        <v>1581</v>
      </c>
      <c r="D133" s="2" t="s">
        <v>14</v>
      </c>
      <c r="E133" s="7" t="n">
        <v>45120</v>
      </c>
      <c r="F133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33" s="2" t="s">
        <v>60</v>
      </c>
      <c r="H133" s="2" t="n">
        <v>6</v>
      </c>
      <c r="I133" s="6" t="str">
        <f aca="false">HYPERLINK("https://mncourtfraud.com/file/MCRO_27-CR-23-1886_Finding of Incompetency and Order_2023-07-13_20240430072356.pdf#page=3&amp;:~:text=mania","mania")</f>
        <v>mania</v>
      </c>
      <c r="J133" s="2" t="n">
        <v>3</v>
      </c>
      <c r="K133" s="2" t="n">
        <v>7</v>
      </c>
      <c r="L133" s="2" t="s">
        <v>121</v>
      </c>
      <c r="M133" s="0"/>
    </row>
    <row r="134" customFormat="false" ht="18.7" hidden="false" customHeight="true" outlineLevel="0" collapsed="false">
      <c r="A134" s="4" t="n">
        <v>133</v>
      </c>
      <c r="B134" s="6" t="str">
        <f aca="false">HYPERLINK("https://mncourtfraud.com/file/27-CR-23-1886.pdf","27-CR-23-1886")</f>
        <v>27-CR-23-1886</v>
      </c>
      <c r="C134" s="2" t="n">
        <v>1581</v>
      </c>
      <c r="D134" s="2" t="s">
        <v>14</v>
      </c>
      <c r="E134" s="7" t="n">
        <v>45120</v>
      </c>
      <c r="F134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34" s="2" t="s">
        <v>60</v>
      </c>
      <c r="H134" s="2" t="n">
        <v>6</v>
      </c>
      <c r="I134" s="6" t="str">
        <f aca="false">HYPERLINK("https://mncourtfraud.com/file/MCRO_27-CR-23-1886_Finding of Incompetency and Order_2023-07-13_20240430072356.pdf#page=3&amp;:~:text=mania","mania")</f>
        <v>mania</v>
      </c>
      <c r="J134" s="2" t="n">
        <v>3</v>
      </c>
      <c r="K134" s="2" t="n">
        <v>7</v>
      </c>
      <c r="L134" s="2" t="s">
        <v>122</v>
      </c>
      <c r="M134" s="0"/>
    </row>
    <row r="135" customFormat="false" ht="18.7" hidden="false" customHeight="true" outlineLevel="0" collapsed="false">
      <c r="A135" s="4" t="n">
        <v>134</v>
      </c>
      <c r="B135" s="6" t="str">
        <f aca="false">HYPERLINK("https://mncourtfraud.com/file/27-CR-23-1886.pdf","27-CR-23-1886")</f>
        <v>27-CR-23-1886</v>
      </c>
      <c r="C135" s="2" t="n">
        <v>1581</v>
      </c>
      <c r="D135" s="2" t="s">
        <v>14</v>
      </c>
      <c r="E135" s="7" t="n">
        <v>45120</v>
      </c>
      <c r="F135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35" s="2" t="s">
        <v>60</v>
      </c>
      <c r="H135" s="2" t="n">
        <v>6</v>
      </c>
      <c r="I135" s="6" t="str">
        <f aca="false">HYPERLINK("https://mncourtfraud.com/file/MCRO_27-CR-23-1886_Finding of Incompetency and Order_2023-07-13_20240430072356.pdf#page=5&amp;:~:text=mania","mania")</f>
        <v>mania</v>
      </c>
      <c r="J135" s="2" t="n">
        <v>5</v>
      </c>
      <c r="K135" s="2" t="n">
        <v>7</v>
      </c>
      <c r="L135" s="2" t="s">
        <v>123</v>
      </c>
      <c r="M135" s="0"/>
    </row>
    <row r="136" customFormat="false" ht="18.7" hidden="false" customHeight="true" outlineLevel="0" collapsed="false">
      <c r="A136" s="4" t="n">
        <v>135</v>
      </c>
      <c r="B136" s="6" t="str">
        <f aca="false">HYPERLINK("https://mncourtfraud.com/file/27-CR-23-1886.pdf","27-CR-23-1886")</f>
        <v>27-CR-23-1886</v>
      </c>
      <c r="C136" s="2" t="n">
        <v>1581</v>
      </c>
      <c r="D136" s="2" t="s">
        <v>14</v>
      </c>
      <c r="E136" s="7" t="n">
        <v>45385</v>
      </c>
      <c r="F13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36" s="2" t="s">
        <v>33</v>
      </c>
      <c r="H136" s="2" t="n">
        <v>6</v>
      </c>
      <c r="I136" s="6" t="str">
        <f aca="false">HYPERLINK("https://mncourtfraud.com/file/MCRO_27-CR-23-1886_Notice of Motion and Motion_2024-04-03_20240430072407.pdf#page=123&amp;:~:text=mania","mania")</f>
        <v>mania</v>
      </c>
      <c r="J136" s="2" t="n">
        <v>123</v>
      </c>
      <c r="K136" s="2" t="n">
        <v>271</v>
      </c>
      <c r="L136" s="2" t="s">
        <v>124</v>
      </c>
      <c r="M136" s="0"/>
    </row>
    <row r="137" customFormat="false" ht="18.7" hidden="false" customHeight="true" outlineLevel="0" collapsed="false">
      <c r="A137" s="4" t="n">
        <v>136</v>
      </c>
      <c r="B137" s="6" t="str">
        <f aca="false">HYPERLINK("https://mncourtfraud.com/file/27-CR-23-1886.pdf","27-CR-23-1886")</f>
        <v>27-CR-23-1886</v>
      </c>
      <c r="C137" s="2" t="n">
        <v>1581</v>
      </c>
      <c r="D137" s="2" t="s">
        <v>14</v>
      </c>
      <c r="E137" s="7" t="n">
        <v>45385</v>
      </c>
      <c r="F13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37" s="2" t="s">
        <v>33</v>
      </c>
      <c r="H137" s="2" t="n">
        <v>6</v>
      </c>
      <c r="I137" s="6" t="str">
        <f aca="false">HYPERLINK("https://mncourtfraud.com/file/MCRO_27-CR-23-1886_Notice of Motion and Motion_2024-04-03_20240430072407.pdf#page=177&amp;:~:text=mania","mania")</f>
        <v>mania</v>
      </c>
      <c r="J137" s="2" t="n">
        <v>177</v>
      </c>
      <c r="K137" s="2" t="n">
        <v>271</v>
      </c>
      <c r="L137" s="2" t="s">
        <v>125</v>
      </c>
      <c r="M137" s="0"/>
    </row>
    <row r="138" customFormat="false" ht="18.7" hidden="false" customHeight="true" outlineLevel="0" collapsed="false">
      <c r="A138" s="4" t="n">
        <v>137</v>
      </c>
      <c r="B138" s="6" t="str">
        <f aca="false">HYPERLINK("https://mncourtfraud.com/file/27-CR-23-1886.pdf","27-CR-23-1886")</f>
        <v>27-CR-23-1886</v>
      </c>
      <c r="C138" s="2" t="n">
        <v>1581</v>
      </c>
      <c r="D138" s="2" t="s">
        <v>14</v>
      </c>
      <c r="E138" s="7" t="n">
        <v>45385</v>
      </c>
      <c r="F13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38" s="2" t="s">
        <v>33</v>
      </c>
      <c r="H138" s="2" t="n">
        <v>6</v>
      </c>
      <c r="I138" s="6" t="str">
        <f aca="false">HYPERLINK("https://mncourtfraud.com/file/MCRO_27-CR-23-1886_Notice of Motion and Motion_2024-04-03_20240430072407.pdf#page=179&amp;:~:text=mania","mania")</f>
        <v>mania</v>
      </c>
      <c r="J138" s="2" t="n">
        <v>179</v>
      </c>
      <c r="K138" s="2" t="n">
        <v>271</v>
      </c>
      <c r="L138" s="2" t="s">
        <v>123</v>
      </c>
      <c r="M138" s="0"/>
    </row>
    <row r="139" customFormat="false" ht="18.7" hidden="false" customHeight="true" outlineLevel="0" collapsed="false">
      <c r="A139" s="4" t="n">
        <v>138</v>
      </c>
      <c r="B139" s="6" t="str">
        <f aca="false">HYPERLINK("https://mncourtfraud.com/file/27-CR-23-1886.pdf","27-CR-23-1886")</f>
        <v>27-CR-23-1886</v>
      </c>
      <c r="C139" s="2" t="n">
        <v>1581</v>
      </c>
      <c r="D139" s="2" t="s">
        <v>14</v>
      </c>
      <c r="E139" s="7" t="n">
        <v>45385</v>
      </c>
      <c r="F13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39" s="2" t="s">
        <v>33</v>
      </c>
      <c r="H139" s="2" t="n">
        <v>6</v>
      </c>
      <c r="I139" s="6" t="str">
        <f aca="false">HYPERLINK("https://mncourtfraud.com/file/MCRO_27-CR-23-1886_Notice of Motion and Motion_2024-04-03_20240430072407.pdf#page=183&amp;:~:text=mania","mania")</f>
        <v>mania</v>
      </c>
      <c r="J139" s="2" t="n">
        <v>183</v>
      </c>
      <c r="K139" s="2" t="n">
        <v>271</v>
      </c>
      <c r="L139" s="2" t="s">
        <v>126</v>
      </c>
      <c r="M139" s="0"/>
    </row>
    <row r="140" customFormat="false" ht="18.7" hidden="false" customHeight="true" outlineLevel="0" collapsed="false">
      <c r="A140" s="4" t="n">
        <v>139</v>
      </c>
      <c r="B140" s="6" t="str">
        <f aca="false">HYPERLINK("https://mncourtfraud.com/file/27-CR-23-1886.pdf","27-CR-23-1886")</f>
        <v>27-CR-23-1886</v>
      </c>
      <c r="C140" s="2" t="n">
        <v>1581</v>
      </c>
      <c r="D140" s="2" t="s">
        <v>14</v>
      </c>
      <c r="E140" s="7" t="n">
        <v>45385</v>
      </c>
      <c r="F14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40" s="2" t="s">
        <v>33</v>
      </c>
      <c r="H140" s="2" t="n">
        <v>6</v>
      </c>
      <c r="I140" s="6" t="str">
        <f aca="false">HYPERLINK("https://mncourtfraud.com/file/MCRO_27-CR-23-1886_Notice of Motion and Motion_2024-04-03_20240430072407.pdf#page=185&amp;:~:text=mania","mania")</f>
        <v>mania</v>
      </c>
      <c r="J140" s="2" t="n">
        <v>185</v>
      </c>
      <c r="K140" s="2" t="n">
        <v>271</v>
      </c>
      <c r="L140" s="2" t="s">
        <v>127</v>
      </c>
      <c r="M140" s="0"/>
    </row>
    <row r="141" customFormat="false" ht="18.7" hidden="false" customHeight="true" outlineLevel="0" collapsed="false">
      <c r="A141" s="4" t="n">
        <v>140</v>
      </c>
      <c r="B141" s="6" t="str">
        <f aca="false">HYPERLINK("https://mncourtfraud.com/file/27-CR-23-1886.pdf","27-CR-23-1886")</f>
        <v>27-CR-23-1886</v>
      </c>
      <c r="C141" s="2" t="n">
        <v>1581</v>
      </c>
      <c r="D141" s="2" t="s">
        <v>14</v>
      </c>
      <c r="E141" s="7" t="n">
        <v>45385</v>
      </c>
      <c r="F14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41" s="2" t="s">
        <v>33</v>
      </c>
      <c r="H141" s="2" t="n">
        <v>6</v>
      </c>
      <c r="I141" s="6" t="str">
        <f aca="false">HYPERLINK("https://mncourtfraud.com/file/MCRO_27-CR-23-1886_Notice of Motion and Motion_2024-04-03_20240430072407.pdf#page=185&amp;:~:text=mania","mania")</f>
        <v>mania</v>
      </c>
      <c r="J141" s="2" t="n">
        <v>185</v>
      </c>
      <c r="K141" s="2" t="n">
        <v>271</v>
      </c>
      <c r="L141" s="2" t="s">
        <v>128</v>
      </c>
      <c r="M141" s="0"/>
    </row>
    <row r="142" customFormat="false" ht="18.7" hidden="false" customHeight="true" outlineLevel="0" collapsed="false">
      <c r="A142" s="4" t="n">
        <v>141</v>
      </c>
      <c r="B142" s="6" t="str">
        <f aca="false">HYPERLINK("https://mncourtfraud.com/file/27-CR-23-1886.pdf","27-CR-23-1886")</f>
        <v>27-CR-23-1886</v>
      </c>
      <c r="C142" s="2" t="n">
        <v>1581</v>
      </c>
      <c r="D142" s="2" t="s">
        <v>14</v>
      </c>
      <c r="E142" s="7" t="n">
        <v>45385</v>
      </c>
      <c r="F14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42" s="2" t="s">
        <v>33</v>
      </c>
      <c r="H142" s="2" t="n">
        <v>6</v>
      </c>
      <c r="I142" s="6" t="str">
        <f aca="false">HYPERLINK("https://mncourtfraud.com/file/MCRO_27-CR-23-1886_Notice of Motion and Motion_2024-04-03_20240430072407.pdf#page=186&amp;:~:text=mania","mania")</f>
        <v>mania</v>
      </c>
      <c r="J142" s="2" t="n">
        <v>186</v>
      </c>
      <c r="K142" s="2" t="n">
        <v>271</v>
      </c>
      <c r="L142" s="2" t="s">
        <v>129</v>
      </c>
      <c r="M142" s="0"/>
    </row>
    <row r="143" customFormat="false" ht="18.7" hidden="false" customHeight="true" outlineLevel="0" collapsed="false">
      <c r="A143" s="4" t="n">
        <v>142</v>
      </c>
      <c r="B143" s="6" t="str">
        <f aca="false">HYPERLINK("https://mncourtfraud.com/file/27-CR-23-1886.pdf","27-CR-23-1886")</f>
        <v>27-CR-23-1886</v>
      </c>
      <c r="C143" s="2" t="n">
        <v>1581</v>
      </c>
      <c r="D143" s="2" t="s">
        <v>14</v>
      </c>
      <c r="E143" s="7" t="n">
        <v>45120</v>
      </c>
      <c r="F143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143" s="2" t="s">
        <v>47</v>
      </c>
      <c r="H143" s="2" t="n">
        <v>6</v>
      </c>
      <c r="I143" s="6" t="str">
        <f aca="false">HYPERLINK("https://mncourtfraud.com/file/MCRO_27-CR-23-1886_Order-Other_2023-07-13_20240430072355.pdf#page=3&amp;:~:text=mania","mania")</f>
        <v>mania</v>
      </c>
      <c r="J143" s="2" t="n">
        <v>3</v>
      </c>
      <c r="K143" s="2" t="n">
        <v>7</v>
      </c>
      <c r="L143" s="2" t="s">
        <v>121</v>
      </c>
      <c r="M143" s="0"/>
    </row>
    <row r="144" customFormat="false" ht="18.7" hidden="false" customHeight="true" outlineLevel="0" collapsed="false">
      <c r="A144" s="4" t="n">
        <v>143</v>
      </c>
      <c r="B144" s="6" t="str">
        <f aca="false">HYPERLINK("https://mncourtfraud.com/file/27-CR-23-1886.pdf","27-CR-23-1886")</f>
        <v>27-CR-23-1886</v>
      </c>
      <c r="C144" s="2" t="n">
        <v>1581</v>
      </c>
      <c r="D144" s="2" t="s">
        <v>14</v>
      </c>
      <c r="E144" s="7" t="n">
        <v>45120</v>
      </c>
      <c r="F144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144" s="2" t="s">
        <v>47</v>
      </c>
      <c r="H144" s="2" t="n">
        <v>6</v>
      </c>
      <c r="I144" s="6" t="str">
        <f aca="false">HYPERLINK("https://mncourtfraud.com/file/MCRO_27-CR-23-1886_Order-Other_2023-07-13_20240430072355.pdf#page=3&amp;:~:text=mania","mania")</f>
        <v>mania</v>
      </c>
      <c r="J144" s="2" t="n">
        <v>3</v>
      </c>
      <c r="K144" s="2" t="n">
        <v>7</v>
      </c>
      <c r="L144" s="2" t="s">
        <v>122</v>
      </c>
      <c r="M144" s="0"/>
    </row>
    <row r="145" customFormat="false" ht="18.7" hidden="false" customHeight="true" outlineLevel="0" collapsed="false">
      <c r="A145" s="4" t="n">
        <v>144</v>
      </c>
      <c r="B145" s="6" t="str">
        <f aca="false">HYPERLINK("https://mncourtfraud.com/file/27-CR-23-1886.pdf","27-CR-23-1886")</f>
        <v>27-CR-23-1886</v>
      </c>
      <c r="C145" s="2" t="n">
        <v>1581</v>
      </c>
      <c r="D145" s="2" t="s">
        <v>14</v>
      </c>
      <c r="E145" s="7" t="n">
        <v>45120</v>
      </c>
      <c r="F145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145" s="2" t="s">
        <v>47</v>
      </c>
      <c r="H145" s="2" t="n">
        <v>6</v>
      </c>
      <c r="I145" s="6" t="str">
        <f aca="false">HYPERLINK("https://mncourtfraud.com/file/MCRO_27-CR-23-1886_Order-Other_2023-07-13_20240430072355.pdf#page=5&amp;:~:text=mania","mania")</f>
        <v>mania</v>
      </c>
      <c r="J145" s="2" t="n">
        <v>5</v>
      </c>
      <c r="K145" s="2" t="n">
        <v>7</v>
      </c>
      <c r="L145" s="2" t="s">
        <v>123</v>
      </c>
      <c r="M145" s="0"/>
    </row>
    <row r="146" customFormat="false" ht="18.7" hidden="false" customHeight="true" outlineLevel="0" collapsed="false">
      <c r="A146" s="4" t="n">
        <v>145</v>
      </c>
      <c r="B146" s="6" t="str">
        <f aca="false">HYPERLINK("https://mncourtfraud.com/file/27-CR-23-3459.pdf","27-CR-23-3459")</f>
        <v>27-CR-23-3459</v>
      </c>
      <c r="C146" s="2" t="n">
        <v>680</v>
      </c>
      <c r="D146" s="2" t="s">
        <v>46</v>
      </c>
      <c r="E146" s="7" t="n">
        <v>45058</v>
      </c>
      <c r="F14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46" s="2" t="s">
        <v>47</v>
      </c>
      <c r="H146" s="2" t="n">
        <v>6</v>
      </c>
      <c r="I146" s="6" t="str">
        <f aca="false">HYPERLINK("https://mncourtfraud.com/file/MCRO_27-CR-23-3459_Order-Other_2023-05-12_20240430072904.pdf#page=5&amp;:~:text=mania","mania")</f>
        <v>mania</v>
      </c>
      <c r="J146" s="2" t="n">
        <v>5</v>
      </c>
      <c r="K146" s="2" t="n">
        <v>27</v>
      </c>
      <c r="L146" s="2" t="s">
        <v>130</v>
      </c>
      <c r="M146" s="0"/>
    </row>
    <row r="147" customFormat="false" ht="18.7" hidden="false" customHeight="true" outlineLevel="0" collapsed="false">
      <c r="A147" s="4" t="n">
        <v>146</v>
      </c>
      <c r="B147" s="6" t="str">
        <f aca="false">HYPERLINK("https://mncourtfraud.com/file/27-CR-23-3459.pdf","27-CR-23-3459")</f>
        <v>27-CR-23-3459</v>
      </c>
      <c r="C147" s="2" t="n">
        <v>680</v>
      </c>
      <c r="D147" s="2" t="s">
        <v>46</v>
      </c>
      <c r="E147" s="7" t="n">
        <v>45058</v>
      </c>
      <c r="F147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47" s="2" t="s">
        <v>47</v>
      </c>
      <c r="H147" s="2" t="n">
        <v>6</v>
      </c>
      <c r="I147" s="6" t="str">
        <f aca="false">HYPERLINK("https://mncourtfraud.com/file/MCRO_27-CR-23-3459_Order-Other_2023-05-12_20240430072904.pdf#page=6&amp;:~:text=mania","mania")</f>
        <v>mania</v>
      </c>
      <c r="J147" s="2" t="n">
        <v>6</v>
      </c>
      <c r="K147" s="2" t="n">
        <v>27</v>
      </c>
      <c r="L147" s="2" t="s">
        <v>131</v>
      </c>
      <c r="M147" s="0"/>
    </row>
    <row r="148" customFormat="false" ht="18.7" hidden="false" customHeight="true" outlineLevel="0" collapsed="false">
      <c r="A148" s="4" t="n">
        <v>147</v>
      </c>
      <c r="B148" s="6" t="str">
        <f aca="false">HYPERLINK("https://mncourtfraud.com/file/27-CR-23-3459.pdf","27-CR-23-3459")</f>
        <v>27-CR-23-3459</v>
      </c>
      <c r="C148" s="2" t="n">
        <v>680</v>
      </c>
      <c r="D148" s="2" t="s">
        <v>46</v>
      </c>
      <c r="E148" s="7" t="n">
        <v>45058</v>
      </c>
      <c r="F14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48" s="2" t="s">
        <v>47</v>
      </c>
      <c r="H148" s="2" t="n">
        <v>6</v>
      </c>
      <c r="I148" s="6" t="str">
        <f aca="false">HYPERLINK("https://mncourtfraud.com/file/MCRO_27-CR-23-3459_Order-Other_2023-05-12_20240430072904.pdf#page=7&amp;:~:text=mania","mania")</f>
        <v>mania</v>
      </c>
      <c r="J148" s="2" t="n">
        <v>7</v>
      </c>
      <c r="K148" s="2" t="n">
        <v>27</v>
      </c>
      <c r="L148" s="2" t="s">
        <v>132</v>
      </c>
      <c r="M148" s="0"/>
    </row>
    <row r="149" customFormat="false" ht="18.7" hidden="false" customHeight="true" outlineLevel="0" collapsed="false">
      <c r="A149" s="4" t="n">
        <v>148</v>
      </c>
      <c r="B149" s="6" t="str">
        <f aca="false">HYPERLINK("https://mncourtfraud.com/file/27-CR-23-3459.pdf","27-CR-23-3459")</f>
        <v>27-CR-23-3459</v>
      </c>
      <c r="C149" s="2" t="n">
        <v>680</v>
      </c>
      <c r="D149" s="2" t="s">
        <v>46</v>
      </c>
      <c r="E149" s="7" t="n">
        <v>45058</v>
      </c>
      <c r="F14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49" s="2" t="s">
        <v>47</v>
      </c>
      <c r="H149" s="2" t="n">
        <v>6</v>
      </c>
      <c r="I149" s="6" t="str">
        <f aca="false">HYPERLINK("https://mncourtfraud.com/file/MCRO_27-CR-23-3459_Order-Other_2023-05-12_20240430072904.pdf#page=11&amp;:~:text=mania","mania")</f>
        <v>mania</v>
      </c>
      <c r="J149" s="2" t="n">
        <v>11</v>
      </c>
      <c r="K149" s="2" t="n">
        <v>27</v>
      </c>
      <c r="L149" s="2" t="s">
        <v>133</v>
      </c>
      <c r="M149" s="0"/>
    </row>
    <row r="150" customFormat="false" ht="18.7" hidden="false" customHeight="true" outlineLevel="0" collapsed="false">
      <c r="A150" s="4" t="n">
        <v>149</v>
      </c>
      <c r="B150" s="6" t="str">
        <f aca="false">HYPERLINK("https://mncourtfraud.com/file/27-CR-23-3459.pdf","27-CR-23-3459")</f>
        <v>27-CR-23-3459</v>
      </c>
      <c r="C150" s="2" t="n">
        <v>680</v>
      </c>
      <c r="D150" s="2" t="s">
        <v>46</v>
      </c>
      <c r="E150" s="7" t="n">
        <v>45058</v>
      </c>
      <c r="F15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50" s="2" t="s">
        <v>47</v>
      </c>
      <c r="H150" s="2" t="n">
        <v>6</v>
      </c>
      <c r="I150" s="6" t="str">
        <f aca="false">HYPERLINK("https://mncourtfraud.com/file/MCRO_27-CR-23-3459_Order-Other_2023-05-12_20240430072904.pdf#page=12&amp;:~:text=mania","mania")</f>
        <v>mania</v>
      </c>
      <c r="J150" s="2" t="n">
        <v>12</v>
      </c>
      <c r="K150" s="2" t="n">
        <v>27</v>
      </c>
      <c r="L150" s="2" t="s">
        <v>134</v>
      </c>
      <c r="M150" s="0"/>
    </row>
    <row r="151" customFormat="false" ht="18.7" hidden="false" customHeight="true" outlineLevel="0" collapsed="false">
      <c r="A151" s="4" t="n">
        <v>150</v>
      </c>
      <c r="B151" s="6" t="str">
        <f aca="false">HYPERLINK("https://mncourtfraud.com/file/27-CR-23-3459.pdf","27-CR-23-3459")</f>
        <v>27-CR-23-3459</v>
      </c>
      <c r="C151" s="2" t="n">
        <v>680</v>
      </c>
      <c r="D151" s="2" t="s">
        <v>46</v>
      </c>
      <c r="E151" s="7" t="n">
        <v>45058</v>
      </c>
      <c r="F15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51" s="2" t="s">
        <v>47</v>
      </c>
      <c r="H151" s="2" t="n">
        <v>6</v>
      </c>
      <c r="I151" s="6" t="str">
        <f aca="false">HYPERLINK("https://mncourtfraud.com/file/MCRO_27-CR-23-3459_Order-Other_2023-05-12_20240430072904.pdf#page=22&amp;:~:text=mania","mania")</f>
        <v>mania</v>
      </c>
      <c r="J151" s="2" t="n">
        <v>22</v>
      </c>
      <c r="K151" s="2" t="n">
        <v>27</v>
      </c>
      <c r="L151" s="2" t="s">
        <v>135</v>
      </c>
      <c r="M151" s="0"/>
    </row>
    <row r="152" customFormat="false" ht="18.7" hidden="false" customHeight="true" outlineLevel="0" collapsed="false">
      <c r="A152" s="4" t="n">
        <v>151</v>
      </c>
      <c r="B152" s="6" t="str">
        <f aca="false">HYPERLINK("https://mncourtfraud.com/file/27-CR-23-3459.pdf","27-CR-23-3459")</f>
        <v>27-CR-23-3459</v>
      </c>
      <c r="C152" s="2" t="n">
        <v>680</v>
      </c>
      <c r="D152" s="2" t="s">
        <v>46</v>
      </c>
      <c r="E152" s="7" t="n">
        <v>45058</v>
      </c>
      <c r="F15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52" s="2" t="s">
        <v>47</v>
      </c>
      <c r="H152" s="2" t="n">
        <v>6</v>
      </c>
      <c r="I152" s="6" t="str">
        <f aca="false">HYPERLINK("https://mncourtfraud.com/file/MCRO_27-CR-23-3459_Order-Other_2023-05-12_20240430072904.pdf#page=23&amp;:~:text=mania","mania")</f>
        <v>mania</v>
      </c>
      <c r="J152" s="2" t="n">
        <v>23</v>
      </c>
      <c r="K152" s="2" t="n">
        <v>27</v>
      </c>
      <c r="L152" s="2" t="s">
        <v>136</v>
      </c>
      <c r="M152" s="0"/>
    </row>
    <row r="153" customFormat="false" ht="18.7" hidden="false" customHeight="true" outlineLevel="0" collapsed="false">
      <c r="A153" s="4" t="n">
        <v>152</v>
      </c>
      <c r="B153" s="6" t="str">
        <f aca="false">HYPERLINK("https://mncourtfraud.com/file/27-CR-23-3459.pdf","27-CR-23-3459")</f>
        <v>27-CR-23-3459</v>
      </c>
      <c r="C153" s="2" t="n">
        <v>680</v>
      </c>
      <c r="D153" s="2" t="s">
        <v>46</v>
      </c>
      <c r="E153" s="7" t="n">
        <v>45058</v>
      </c>
      <c r="F15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53" s="2" t="s">
        <v>47</v>
      </c>
      <c r="H153" s="2" t="n">
        <v>6</v>
      </c>
      <c r="I153" s="6" t="str">
        <f aca="false">HYPERLINK("https://mncourtfraud.com/file/MCRO_27-CR-23-3459_Order-Other_2023-05-12_20240430072904.pdf#page=23&amp;:~:text=mania","mania")</f>
        <v>mania</v>
      </c>
      <c r="J153" s="2" t="n">
        <v>23</v>
      </c>
      <c r="K153" s="2" t="n">
        <v>27</v>
      </c>
      <c r="L153" s="2" t="s">
        <v>137</v>
      </c>
      <c r="M153" s="0"/>
    </row>
    <row r="154" customFormat="false" ht="18.7" hidden="false" customHeight="true" outlineLevel="0" collapsed="false">
      <c r="A154" s="4" t="n">
        <v>153</v>
      </c>
      <c r="B154" s="6" t="str">
        <f aca="false">HYPERLINK("https://mncourtfraud.com/file/27-CR-23-3459.pdf","27-CR-23-3459")</f>
        <v>27-CR-23-3459</v>
      </c>
      <c r="C154" s="2" t="n">
        <v>680</v>
      </c>
      <c r="D154" s="2" t="s">
        <v>46</v>
      </c>
      <c r="E154" s="7" t="n">
        <v>45058</v>
      </c>
      <c r="F15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54" s="2" t="s">
        <v>47</v>
      </c>
      <c r="H154" s="2" t="n">
        <v>6</v>
      </c>
      <c r="I154" s="6" t="str">
        <f aca="false">HYPERLINK("https://mncourtfraud.com/file/MCRO_27-CR-23-3459_Order-Other_2023-05-12_20240430072904.pdf#page=25&amp;:~:text=mania","mania")</f>
        <v>mania</v>
      </c>
      <c r="J154" s="2" t="n">
        <v>25</v>
      </c>
      <c r="K154" s="2" t="n">
        <v>27</v>
      </c>
      <c r="L154" s="2" t="s">
        <v>138</v>
      </c>
      <c r="M154" s="0"/>
    </row>
    <row r="155" customFormat="false" ht="18.7" hidden="false" customHeight="true" outlineLevel="0" collapsed="false">
      <c r="A155" s="4" t="n">
        <v>154</v>
      </c>
      <c r="B155" s="6" t="str">
        <f aca="false">HYPERLINK("https://mncourtfraud.com/file/27-CR-23-3460.pdf","27-CR-23-3460")</f>
        <v>27-CR-23-3460</v>
      </c>
      <c r="C155" s="2" t="n">
        <v>680</v>
      </c>
      <c r="D155" s="2" t="s">
        <v>46</v>
      </c>
      <c r="E155" s="7" t="n">
        <v>45058</v>
      </c>
      <c r="F15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55" s="2" t="s">
        <v>47</v>
      </c>
      <c r="H155" s="2" t="n">
        <v>6</v>
      </c>
      <c r="I155" s="6" t="str">
        <f aca="false">HYPERLINK("https://mncourtfraud.com/file/MCRO_27-CR-23-3460_Order-Other_2023-05-12_20240430072942.pdf#page=5&amp;:~:text=mania","mania")</f>
        <v>mania</v>
      </c>
      <c r="J155" s="2" t="n">
        <v>5</v>
      </c>
      <c r="K155" s="2" t="n">
        <v>27</v>
      </c>
      <c r="L155" s="2" t="s">
        <v>130</v>
      </c>
      <c r="M155" s="0"/>
    </row>
    <row r="156" customFormat="false" ht="18.7" hidden="false" customHeight="true" outlineLevel="0" collapsed="false">
      <c r="A156" s="4" t="n">
        <v>155</v>
      </c>
      <c r="B156" s="6" t="str">
        <f aca="false">HYPERLINK("https://mncourtfraud.com/file/27-CR-23-3460.pdf","27-CR-23-3460")</f>
        <v>27-CR-23-3460</v>
      </c>
      <c r="C156" s="2" t="n">
        <v>680</v>
      </c>
      <c r="D156" s="2" t="s">
        <v>46</v>
      </c>
      <c r="E156" s="7" t="n">
        <v>45058</v>
      </c>
      <c r="F15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56" s="2" t="s">
        <v>47</v>
      </c>
      <c r="H156" s="2" t="n">
        <v>6</v>
      </c>
      <c r="I156" s="6" t="str">
        <f aca="false">HYPERLINK("https://mncourtfraud.com/file/MCRO_27-CR-23-3460_Order-Other_2023-05-12_20240430072942.pdf#page=6&amp;:~:text=mania","mania")</f>
        <v>mania</v>
      </c>
      <c r="J156" s="2" t="n">
        <v>6</v>
      </c>
      <c r="K156" s="2" t="n">
        <v>27</v>
      </c>
      <c r="L156" s="2" t="s">
        <v>131</v>
      </c>
      <c r="M156" s="0"/>
    </row>
    <row r="157" customFormat="false" ht="18.7" hidden="false" customHeight="true" outlineLevel="0" collapsed="false">
      <c r="A157" s="4" t="n">
        <v>156</v>
      </c>
      <c r="B157" s="6" t="str">
        <f aca="false">HYPERLINK("https://mncourtfraud.com/file/27-CR-23-3460.pdf","27-CR-23-3460")</f>
        <v>27-CR-23-3460</v>
      </c>
      <c r="C157" s="2" t="n">
        <v>680</v>
      </c>
      <c r="D157" s="2" t="s">
        <v>46</v>
      </c>
      <c r="E157" s="7" t="n">
        <v>45058</v>
      </c>
      <c r="F15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57" s="2" t="s">
        <v>47</v>
      </c>
      <c r="H157" s="2" t="n">
        <v>6</v>
      </c>
      <c r="I157" s="6" t="str">
        <f aca="false">HYPERLINK("https://mncourtfraud.com/file/MCRO_27-CR-23-3460_Order-Other_2023-05-12_20240430072942.pdf#page=7&amp;:~:text=mania","mania")</f>
        <v>mania</v>
      </c>
      <c r="J157" s="2" t="n">
        <v>7</v>
      </c>
      <c r="K157" s="2" t="n">
        <v>27</v>
      </c>
      <c r="L157" s="2" t="s">
        <v>132</v>
      </c>
      <c r="M157" s="0"/>
    </row>
    <row r="158" customFormat="false" ht="18.7" hidden="false" customHeight="true" outlineLevel="0" collapsed="false">
      <c r="A158" s="4" t="n">
        <v>157</v>
      </c>
      <c r="B158" s="6" t="str">
        <f aca="false">HYPERLINK("https://mncourtfraud.com/file/27-CR-23-3460.pdf","27-CR-23-3460")</f>
        <v>27-CR-23-3460</v>
      </c>
      <c r="C158" s="2" t="n">
        <v>680</v>
      </c>
      <c r="D158" s="2" t="s">
        <v>46</v>
      </c>
      <c r="E158" s="7" t="n">
        <v>45058</v>
      </c>
      <c r="F15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58" s="2" t="s">
        <v>47</v>
      </c>
      <c r="H158" s="2" t="n">
        <v>6</v>
      </c>
      <c r="I158" s="6" t="str">
        <f aca="false">HYPERLINK("https://mncourtfraud.com/file/MCRO_27-CR-23-3460_Order-Other_2023-05-12_20240430072942.pdf#page=11&amp;:~:text=mania","mania")</f>
        <v>mania</v>
      </c>
      <c r="J158" s="2" t="n">
        <v>11</v>
      </c>
      <c r="K158" s="2" t="n">
        <v>27</v>
      </c>
      <c r="L158" s="2" t="s">
        <v>133</v>
      </c>
      <c r="M158" s="0"/>
    </row>
    <row r="159" customFormat="false" ht="18.7" hidden="false" customHeight="true" outlineLevel="0" collapsed="false">
      <c r="A159" s="4" t="n">
        <v>158</v>
      </c>
      <c r="B159" s="6" t="str">
        <f aca="false">HYPERLINK("https://mncourtfraud.com/file/27-CR-23-3460.pdf","27-CR-23-3460")</f>
        <v>27-CR-23-3460</v>
      </c>
      <c r="C159" s="2" t="n">
        <v>680</v>
      </c>
      <c r="D159" s="2" t="s">
        <v>46</v>
      </c>
      <c r="E159" s="7" t="n">
        <v>45058</v>
      </c>
      <c r="F15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59" s="2" t="s">
        <v>47</v>
      </c>
      <c r="H159" s="2" t="n">
        <v>6</v>
      </c>
      <c r="I159" s="6" t="str">
        <f aca="false">HYPERLINK("https://mncourtfraud.com/file/MCRO_27-CR-23-3460_Order-Other_2023-05-12_20240430072942.pdf#page=12&amp;:~:text=mania","mania")</f>
        <v>mania</v>
      </c>
      <c r="J159" s="2" t="n">
        <v>12</v>
      </c>
      <c r="K159" s="2" t="n">
        <v>27</v>
      </c>
      <c r="L159" s="2" t="s">
        <v>134</v>
      </c>
      <c r="M159" s="0"/>
    </row>
    <row r="160" customFormat="false" ht="18.7" hidden="false" customHeight="true" outlineLevel="0" collapsed="false">
      <c r="A160" s="4" t="n">
        <v>159</v>
      </c>
      <c r="B160" s="6" t="str">
        <f aca="false">HYPERLINK("https://mncourtfraud.com/file/27-CR-23-3460.pdf","27-CR-23-3460")</f>
        <v>27-CR-23-3460</v>
      </c>
      <c r="C160" s="2" t="n">
        <v>680</v>
      </c>
      <c r="D160" s="2" t="s">
        <v>46</v>
      </c>
      <c r="E160" s="7" t="n">
        <v>45058</v>
      </c>
      <c r="F16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60" s="2" t="s">
        <v>47</v>
      </c>
      <c r="H160" s="2" t="n">
        <v>6</v>
      </c>
      <c r="I160" s="6" t="str">
        <f aca="false">HYPERLINK("https://mncourtfraud.com/file/MCRO_27-CR-23-3460_Order-Other_2023-05-12_20240430072942.pdf#page=22&amp;:~:text=mania","mania")</f>
        <v>mania</v>
      </c>
      <c r="J160" s="2" t="n">
        <v>22</v>
      </c>
      <c r="K160" s="2" t="n">
        <v>27</v>
      </c>
      <c r="L160" s="2" t="s">
        <v>135</v>
      </c>
      <c r="M160" s="0"/>
    </row>
    <row r="161" customFormat="false" ht="18.7" hidden="false" customHeight="true" outlineLevel="0" collapsed="false">
      <c r="A161" s="4" t="n">
        <v>160</v>
      </c>
      <c r="B161" s="6" t="str">
        <f aca="false">HYPERLINK("https://mncourtfraud.com/file/27-CR-23-3460.pdf","27-CR-23-3460")</f>
        <v>27-CR-23-3460</v>
      </c>
      <c r="C161" s="2" t="n">
        <v>680</v>
      </c>
      <c r="D161" s="2" t="s">
        <v>46</v>
      </c>
      <c r="E161" s="7" t="n">
        <v>45058</v>
      </c>
      <c r="F16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61" s="2" t="s">
        <v>47</v>
      </c>
      <c r="H161" s="2" t="n">
        <v>6</v>
      </c>
      <c r="I161" s="6" t="str">
        <f aca="false">HYPERLINK("https://mncourtfraud.com/file/MCRO_27-CR-23-3460_Order-Other_2023-05-12_20240430072942.pdf#page=23&amp;:~:text=mania","mania")</f>
        <v>mania</v>
      </c>
      <c r="J161" s="2" t="n">
        <v>23</v>
      </c>
      <c r="K161" s="2" t="n">
        <v>27</v>
      </c>
      <c r="L161" s="2" t="s">
        <v>136</v>
      </c>
      <c r="M161" s="0"/>
    </row>
    <row r="162" customFormat="false" ht="18.7" hidden="false" customHeight="true" outlineLevel="0" collapsed="false">
      <c r="A162" s="4" t="n">
        <v>161</v>
      </c>
      <c r="B162" s="6" t="str">
        <f aca="false">HYPERLINK("https://mncourtfraud.com/file/27-CR-23-3460.pdf","27-CR-23-3460")</f>
        <v>27-CR-23-3460</v>
      </c>
      <c r="C162" s="2" t="n">
        <v>680</v>
      </c>
      <c r="D162" s="2" t="s">
        <v>46</v>
      </c>
      <c r="E162" s="7" t="n">
        <v>45058</v>
      </c>
      <c r="F16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62" s="2" t="s">
        <v>47</v>
      </c>
      <c r="H162" s="2" t="n">
        <v>6</v>
      </c>
      <c r="I162" s="6" t="str">
        <f aca="false">HYPERLINK("https://mncourtfraud.com/file/MCRO_27-CR-23-3460_Order-Other_2023-05-12_20240430072942.pdf#page=23&amp;:~:text=mania","mania")</f>
        <v>mania</v>
      </c>
      <c r="J162" s="2" t="n">
        <v>23</v>
      </c>
      <c r="K162" s="2" t="n">
        <v>27</v>
      </c>
      <c r="L162" s="2" t="s">
        <v>137</v>
      </c>
      <c r="M162" s="0"/>
    </row>
    <row r="163" customFormat="false" ht="18.7" hidden="false" customHeight="true" outlineLevel="0" collapsed="false">
      <c r="A163" s="4" t="n">
        <v>162</v>
      </c>
      <c r="B163" s="6" t="str">
        <f aca="false">HYPERLINK("https://mncourtfraud.com/file/27-CR-23-3460.pdf","27-CR-23-3460")</f>
        <v>27-CR-23-3460</v>
      </c>
      <c r="C163" s="2" t="n">
        <v>680</v>
      </c>
      <c r="D163" s="2" t="s">
        <v>46</v>
      </c>
      <c r="E163" s="7" t="n">
        <v>45058</v>
      </c>
      <c r="F16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63" s="2" t="s">
        <v>47</v>
      </c>
      <c r="H163" s="2" t="n">
        <v>6</v>
      </c>
      <c r="I163" s="6" t="str">
        <f aca="false">HYPERLINK("https://mncourtfraud.com/file/MCRO_27-CR-23-3460_Order-Other_2023-05-12_20240430072942.pdf#page=25&amp;:~:text=mania","mania")</f>
        <v>mania</v>
      </c>
      <c r="J163" s="2" t="n">
        <v>25</v>
      </c>
      <c r="K163" s="2" t="n">
        <v>27</v>
      </c>
      <c r="L163" s="2" t="s">
        <v>138</v>
      </c>
      <c r="M163" s="0"/>
    </row>
    <row r="164" customFormat="false" ht="18.7" hidden="false" customHeight="true" outlineLevel="0" collapsed="false">
      <c r="A164" s="4" t="n">
        <v>163</v>
      </c>
      <c r="B164" s="6" t="str">
        <f aca="false">HYPERLINK("https://mncourtfraud.com/file/27-CR-23-1886.pdf","27-CR-23-1886")</f>
        <v>27-CR-23-1886</v>
      </c>
      <c r="C164" s="2" t="n">
        <v>1581</v>
      </c>
      <c r="D164" s="2" t="s">
        <v>14</v>
      </c>
      <c r="E164" s="7" t="n">
        <v>45391</v>
      </c>
      <c r="F164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164" s="2" t="s">
        <v>15</v>
      </c>
      <c r="H164" s="2" t="n">
        <v>6</v>
      </c>
      <c r="I164" s="6" t="str">
        <f aca="false">HYPERLINK("https://mncourtfraud.com/file/MCRO_27-CR-23-1886_Affidavit-Other_2024-04-09_20240430072354.pdf#page=114&amp;:~:text=manic","manic")</f>
        <v>manic</v>
      </c>
      <c r="J164" s="2" t="n">
        <v>114</v>
      </c>
      <c r="K164" s="2" t="n">
        <v>213</v>
      </c>
      <c r="L164" s="2" t="s">
        <v>139</v>
      </c>
      <c r="M164" s="0"/>
    </row>
    <row r="165" customFormat="false" ht="18.7" hidden="false" customHeight="true" outlineLevel="0" collapsed="false">
      <c r="A165" s="4" t="n">
        <v>164</v>
      </c>
      <c r="B165" s="6" t="str">
        <f aca="false">HYPERLINK("https://mncourtfraud.com/file/27-CR-23-1886.pdf","27-CR-23-1886")</f>
        <v>27-CR-23-1886</v>
      </c>
      <c r="C165" s="2" t="n">
        <v>1581</v>
      </c>
      <c r="D165" s="2" t="s">
        <v>14</v>
      </c>
      <c r="E165" s="7" t="n">
        <v>45385</v>
      </c>
      <c r="F16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65" s="2" t="s">
        <v>33</v>
      </c>
      <c r="H165" s="2" t="n">
        <v>6</v>
      </c>
      <c r="I165" s="6" t="str">
        <f aca="false">HYPERLINK("https://mncourtfraud.com/file/MCRO_27-CR-23-1886_Notice of Motion and Motion_2024-04-03_20240430072407.pdf#page=123&amp;:~:text=manic","manic")</f>
        <v>manic</v>
      </c>
      <c r="J165" s="2" t="n">
        <v>123</v>
      </c>
      <c r="K165" s="2" t="n">
        <v>271</v>
      </c>
      <c r="L165" s="2" t="s">
        <v>140</v>
      </c>
      <c r="M165" s="0"/>
    </row>
    <row r="166" customFormat="false" ht="18.7" hidden="false" customHeight="true" outlineLevel="0" collapsed="false">
      <c r="A166" s="4" t="n">
        <v>165</v>
      </c>
      <c r="B166" s="6" t="str">
        <f aca="false">HYPERLINK("https://mncourtfraud.com/file/27-CR-23-1886.pdf","27-CR-23-1886")</f>
        <v>27-CR-23-1886</v>
      </c>
      <c r="C166" s="2" t="n">
        <v>1581</v>
      </c>
      <c r="D166" s="2" t="s">
        <v>14</v>
      </c>
      <c r="E166" s="7" t="n">
        <v>45385</v>
      </c>
      <c r="F16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66" s="2" t="s">
        <v>33</v>
      </c>
      <c r="H166" s="2" t="n">
        <v>6</v>
      </c>
      <c r="I166" s="6" t="str">
        <f aca="false">HYPERLINK("https://mncourtfraud.com/file/MCRO_27-CR-23-1886_Notice of Motion and Motion_2024-04-03_20240430072407.pdf#page=123&amp;:~:text=manic","manic")</f>
        <v>manic</v>
      </c>
      <c r="J166" s="2" t="n">
        <v>123</v>
      </c>
      <c r="K166" s="2" t="n">
        <v>271</v>
      </c>
      <c r="L166" s="2" t="s">
        <v>141</v>
      </c>
      <c r="M166" s="0"/>
    </row>
    <row r="167" customFormat="false" ht="18.7" hidden="false" customHeight="true" outlineLevel="0" collapsed="false">
      <c r="A167" s="4" t="n">
        <v>166</v>
      </c>
      <c r="B167" s="6" t="str">
        <f aca="false">HYPERLINK("https://mncourtfraud.com/file/27-CR-23-1886.pdf","27-CR-23-1886")</f>
        <v>27-CR-23-1886</v>
      </c>
      <c r="C167" s="2" t="n">
        <v>1581</v>
      </c>
      <c r="D167" s="2" t="s">
        <v>14</v>
      </c>
      <c r="E167" s="7" t="n">
        <v>45385</v>
      </c>
      <c r="F16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67" s="2" t="s">
        <v>33</v>
      </c>
      <c r="H167" s="2" t="n">
        <v>6</v>
      </c>
      <c r="I167" s="6" t="str">
        <f aca="false">HYPERLINK("https://mncourtfraud.com/file/MCRO_27-CR-23-1886_Notice of Motion and Motion_2024-04-03_20240430072407.pdf#page=123&amp;:~:text=manic","manic")</f>
        <v>manic</v>
      </c>
      <c r="J167" s="2" t="n">
        <v>123</v>
      </c>
      <c r="K167" s="2" t="n">
        <v>271</v>
      </c>
      <c r="L167" s="2" t="s">
        <v>142</v>
      </c>
      <c r="M167" s="0"/>
    </row>
    <row r="168" customFormat="false" ht="18.7" hidden="false" customHeight="true" outlineLevel="0" collapsed="false">
      <c r="A168" s="4" t="n">
        <v>167</v>
      </c>
      <c r="B168" s="6" t="str">
        <f aca="false">HYPERLINK("https://mncourtfraud.com/file/27-CR-23-1886.pdf","27-CR-23-1886")</f>
        <v>27-CR-23-1886</v>
      </c>
      <c r="C168" s="2" t="n">
        <v>1581</v>
      </c>
      <c r="D168" s="2" t="s">
        <v>14</v>
      </c>
      <c r="E168" s="7" t="n">
        <v>45385</v>
      </c>
      <c r="F16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68" s="2" t="s">
        <v>33</v>
      </c>
      <c r="H168" s="2" t="n">
        <v>6</v>
      </c>
      <c r="I168" s="6" t="str">
        <f aca="false">HYPERLINK("https://mncourtfraud.com/file/MCRO_27-CR-23-1886_Notice of Motion and Motion_2024-04-03_20240430072407.pdf#page=182&amp;:~:text=manic","manic")</f>
        <v>manic</v>
      </c>
      <c r="J168" s="2" t="n">
        <v>182</v>
      </c>
      <c r="K168" s="2" t="n">
        <v>271</v>
      </c>
      <c r="L168" s="2" t="s">
        <v>105</v>
      </c>
      <c r="M168" s="0"/>
    </row>
    <row r="169" customFormat="false" ht="18.7" hidden="false" customHeight="true" outlineLevel="0" collapsed="false">
      <c r="A169" s="4" t="n">
        <v>168</v>
      </c>
      <c r="B169" s="6" t="str">
        <f aca="false">HYPERLINK("https://mncourtfraud.com/file/27-CR-23-1886.pdf","27-CR-23-1886")</f>
        <v>27-CR-23-1886</v>
      </c>
      <c r="C169" s="2" t="n">
        <v>1581</v>
      </c>
      <c r="D169" s="2" t="s">
        <v>14</v>
      </c>
      <c r="E169" s="7" t="n">
        <v>45385</v>
      </c>
      <c r="F16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69" s="2" t="s">
        <v>33</v>
      </c>
      <c r="H169" s="2" t="n">
        <v>6</v>
      </c>
      <c r="I169" s="6" t="str">
        <f aca="false">HYPERLINK("https://mncourtfraud.com/file/MCRO_27-CR-23-1886_Notice of Motion and Motion_2024-04-03_20240430072407.pdf#page=186&amp;:~:text=manic","manic")</f>
        <v>manic</v>
      </c>
      <c r="J169" s="2" t="n">
        <v>186</v>
      </c>
      <c r="K169" s="2" t="n">
        <v>271</v>
      </c>
      <c r="L169" s="2" t="s">
        <v>143</v>
      </c>
      <c r="M169" s="0"/>
    </row>
    <row r="170" customFormat="false" ht="18.7" hidden="false" customHeight="true" outlineLevel="0" collapsed="false">
      <c r="A170" s="4" t="n">
        <v>169</v>
      </c>
      <c r="B170" s="6" t="str">
        <f aca="false">HYPERLINK("https://mncourtfraud.com/file/27-CR-23-1886.pdf","27-CR-23-1886")</f>
        <v>27-CR-23-1886</v>
      </c>
      <c r="C170" s="2" t="n">
        <v>1581</v>
      </c>
      <c r="D170" s="2" t="s">
        <v>14</v>
      </c>
      <c r="E170" s="7" t="n">
        <v>45385</v>
      </c>
      <c r="F17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70" s="2" t="s">
        <v>33</v>
      </c>
      <c r="H170" s="2" t="n">
        <v>6</v>
      </c>
      <c r="I170" s="6" t="str">
        <f aca="false">HYPERLINK("https://mncourtfraud.com/file/MCRO_27-CR-23-1886_Notice of Motion and Motion_2024-04-03_20240430072407.pdf#page=186&amp;:~:text=manic","manic")</f>
        <v>manic</v>
      </c>
      <c r="J170" s="2" t="n">
        <v>186</v>
      </c>
      <c r="K170" s="2" t="n">
        <v>271</v>
      </c>
      <c r="L170" s="2" t="s">
        <v>144</v>
      </c>
      <c r="M170" s="0"/>
    </row>
    <row r="171" customFormat="false" ht="18.7" hidden="false" customHeight="true" outlineLevel="0" collapsed="false">
      <c r="A171" s="4" t="n">
        <v>170</v>
      </c>
      <c r="B171" s="6" t="str">
        <f aca="false">HYPERLINK("https://mncourtfraud.com/file/27-CR-23-1886.pdf","27-CR-23-1886")</f>
        <v>27-CR-23-1886</v>
      </c>
      <c r="C171" s="2" t="n">
        <v>1581</v>
      </c>
      <c r="D171" s="2" t="s">
        <v>14</v>
      </c>
      <c r="E171" s="7" t="n">
        <v>45385</v>
      </c>
      <c r="F17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71" s="2" t="s">
        <v>33</v>
      </c>
      <c r="H171" s="2" t="n">
        <v>6</v>
      </c>
      <c r="I171" s="6" t="str">
        <f aca="false">HYPERLINK("https://mncourtfraud.com/file/MCRO_27-CR-23-1886_Notice of Motion and Motion_2024-04-03_20240430072407.pdf#page=186&amp;:~:text=manic","manic")</f>
        <v>manic</v>
      </c>
      <c r="J171" s="2" t="n">
        <v>186</v>
      </c>
      <c r="K171" s="2" t="n">
        <v>271</v>
      </c>
      <c r="L171" s="2" t="s">
        <v>93</v>
      </c>
      <c r="M171" s="0"/>
    </row>
    <row r="172" customFormat="false" ht="18.7" hidden="false" customHeight="true" outlineLevel="0" collapsed="false">
      <c r="A172" s="4" t="n">
        <v>171</v>
      </c>
      <c r="B172" s="6" t="str">
        <f aca="false">HYPERLINK("https://mncourtfraud.com/file/27-CR-23-3459.pdf","27-CR-23-3459")</f>
        <v>27-CR-23-3459</v>
      </c>
      <c r="C172" s="2" t="n">
        <v>680</v>
      </c>
      <c r="D172" s="2" t="s">
        <v>46</v>
      </c>
      <c r="E172" s="7" t="n">
        <v>45058</v>
      </c>
      <c r="F17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72" s="2" t="s">
        <v>47</v>
      </c>
      <c r="H172" s="2" t="n">
        <v>6</v>
      </c>
      <c r="I172" s="6" t="str">
        <f aca="false">HYPERLINK("https://mncourtfraud.com/file/MCRO_27-CR-23-3459_Order-Other_2023-05-12_20240430072904.pdf#page=4&amp;:~:text=manic","manic")</f>
        <v>manic</v>
      </c>
      <c r="J172" s="2" t="n">
        <v>4</v>
      </c>
      <c r="K172" s="2" t="n">
        <v>27</v>
      </c>
      <c r="L172" s="2" t="s">
        <v>145</v>
      </c>
      <c r="M172" s="0"/>
    </row>
    <row r="173" customFormat="false" ht="18.7" hidden="false" customHeight="true" outlineLevel="0" collapsed="false">
      <c r="A173" s="4" t="n">
        <v>172</v>
      </c>
      <c r="B173" s="6" t="str">
        <f aca="false">HYPERLINK("https://mncourtfraud.com/file/27-CR-23-3459.pdf","27-CR-23-3459")</f>
        <v>27-CR-23-3459</v>
      </c>
      <c r="C173" s="2" t="n">
        <v>680</v>
      </c>
      <c r="D173" s="2" t="s">
        <v>46</v>
      </c>
      <c r="E173" s="7" t="n">
        <v>45058</v>
      </c>
      <c r="F17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73" s="2" t="s">
        <v>47</v>
      </c>
      <c r="H173" s="2" t="n">
        <v>6</v>
      </c>
      <c r="I173" s="6" t="str">
        <f aca="false">HYPERLINK("https://mncourtfraud.com/file/MCRO_27-CR-23-3459_Order-Other_2023-05-12_20240430072904.pdf#page=6&amp;:~:text=manic","manic")</f>
        <v>manic</v>
      </c>
      <c r="J173" s="2" t="n">
        <v>6</v>
      </c>
      <c r="K173" s="2" t="n">
        <v>27</v>
      </c>
      <c r="L173" s="2" t="s">
        <v>146</v>
      </c>
      <c r="M173" s="0"/>
    </row>
    <row r="174" customFormat="false" ht="18.7" hidden="false" customHeight="true" outlineLevel="0" collapsed="false">
      <c r="A174" s="4" t="n">
        <v>173</v>
      </c>
      <c r="B174" s="6" t="str">
        <f aca="false">HYPERLINK("https://mncourtfraud.com/file/27-CR-23-3459.pdf","27-CR-23-3459")</f>
        <v>27-CR-23-3459</v>
      </c>
      <c r="C174" s="2" t="n">
        <v>680</v>
      </c>
      <c r="D174" s="2" t="s">
        <v>46</v>
      </c>
      <c r="E174" s="7" t="n">
        <v>45058</v>
      </c>
      <c r="F17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74" s="2" t="s">
        <v>47</v>
      </c>
      <c r="H174" s="2" t="n">
        <v>6</v>
      </c>
      <c r="I174" s="6" t="str">
        <f aca="false">HYPERLINK("https://mncourtfraud.com/file/MCRO_27-CR-23-3459_Order-Other_2023-05-12_20240430072904.pdf#page=7&amp;:~:text=manic","manic")</f>
        <v>manic</v>
      </c>
      <c r="J174" s="2" t="n">
        <v>7</v>
      </c>
      <c r="K174" s="2" t="n">
        <v>27</v>
      </c>
      <c r="L174" s="2" t="s">
        <v>147</v>
      </c>
      <c r="M174" s="0"/>
    </row>
    <row r="175" customFormat="false" ht="18.7" hidden="false" customHeight="true" outlineLevel="0" collapsed="false">
      <c r="A175" s="4" t="n">
        <v>174</v>
      </c>
      <c r="B175" s="6" t="str">
        <f aca="false">HYPERLINK("https://mncourtfraud.com/file/27-CR-23-3459.pdf","27-CR-23-3459")</f>
        <v>27-CR-23-3459</v>
      </c>
      <c r="C175" s="2" t="n">
        <v>680</v>
      </c>
      <c r="D175" s="2" t="s">
        <v>46</v>
      </c>
      <c r="E175" s="7" t="n">
        <v>45058</v>
      </c>
      <c r="F17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75" s="2" t="s">
        <v>47</v>
      </c>
      <c r="H175" s="2" t="n">
        <v>6</v>
      </c>
      <c r="I175" s="6" t="str">
        <f aca="false">HYPERLINK("https://mncourtfraud.com/file/MCRO_27-CR-23-3459_Order-Other_2023-05-12_20240430072904.pdf#page=13&amp;:~:text=manic","manic")</f>
        <v>manic</v>
      </c>
      <c r="J175" s="2" t="n">
        <v>13</v>
      </c>
      <c r="K175" s="2" t="n">
        <v>27</v>
      </c>
      <c r="L175" s="2" t="s">
        <v>148</v>
      </c>
      <c r="M175" s="0"/>
    </row>
    <row r="176" customFormat="false" ht="18.7" hidden="false" customHeight="true" outlineLevel="0" collapsed="false">
      <c r="A176" s="4" t="n">
        <v>175</v>
      </c>
      <c r="B176" s="6" t="str">
        <f aca="false">HYPERLINK("https://mncourtfraud.com/file/27-CR-23-3459.pdf","27-CR-23-3459")</f>
        <v>27-CR-23-3459</v>
      </c>
      <c r="C176" s="2" t="n">
        <v>680</v>
      </c>
      <c r="D176" s="2" t="s">
        <v>46</v>
      </c>
      <c r="E176" s="7" t="n">
        <v>45058</v>
      </c>
      <c r="F17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76" s="2" t="s">
        <v>47</v>
      </c>
      <c r="H176" s="2" t="n">
        <v>6</v>
      </c>
      <c r="I176" s="6" t="str">
        <f aca="false">HYPERLINK("https://mncourtfraud.com/file/MCRO_27-CR-23-3459_Order-Other_2023-05-12_20240430072904.pdf#page=25&amp;:~:text=manic","manic")</f>
        <v>manic</v>
      </c>
      <c r="J176" s="2" t="n">
        <v>25</v>
      </c>
      <c r="K176" s="2" t="n">
        <v>27</v>
      </c>
      <c r="L176" s="2" t="s">
        <v>149</v>
      </c>
      <c r="M176" s="0"/>
    </row>
    <row r="177" customFormat="false" ht="18.7" hidden="false" customHeight="true" outlineLevel="0" collapsed="false">
      <c r="A177" s="4" t="n">
        <v>176</v>
      </c>
      <c r="B177" s="6" t="str">
        <f aca="false">HYPERLINK("https://mncourtfraud.com/file/27-CR-23-3460.pdf","27-CR-23-3460")</f>
        <v>27-CR-23-3460</v>
      </c>
      <c r="C177" s="2" t="n">
        <v>680</v>
      </c>
      <c r="D177" s="2" t="s">
        <v>46</v>
      </c>
      <c r="E177" s="7" t="n">
        <v>45058</v>
      </c>
      <c r="F17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77" s="2" t="s">
        <v>47</v>
      </c>
      <c r="H177" s="2" t="n">
        <v>6</v>
      </c>
      <c r="I177" s="6" t="str">
        <f aca="false">HYPERLINK("https://mncourtfraud.com/file/MCRO_27-CR-23-3460_Order-Other_2023-05-12_20240430072942.pdf#page=4&amp;:~:text=manic","manic")</f>
        <v>manic</v>
      </c>
      <c r="J177" s="2" t="n">
        <v>4</v>
      </c>
      <c r="K177" s="2" t="n">
        <v>27</v>
      </c>
      <c r="L177" s="2" t="s">
        <v>145</v>
      </c>
      <c r="M177" s="0"/>
    </row>
    <row r="178" customFormat="false" ht="18.7" hidden="false" customHeight="true" outlineLevel="0" collapsed="false">
      <c r="A178" s="4" t="n">
        <v>177</v>
      </c>
      <c r="B178" s="6" t="str">
        <f aca="false">HYPERLINK("https://mncourtfraud.com/file/27-CR-23-3460.pdf","27-CR-23-3460")</f>
        <v>27-CR-23-3460</v>
      </c>
      <c r="C178" s="2" t="n">
        <v>680</v>
      </c>
      <c r="D178" s="2" t="s">
        <v>46</v>
      </c>
      <c r="E178" s="7" t="n">
        <v>45058</v>
      </c>
      <c r="F17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78" s="2" t="s">
        <v>47</v>
      </c>
      <c r="H178" s="2" t="n">
        <v>6</v>
      </c>
      <c r="I178" s="6" t="str">
        <f aca="false">HYPERLINK("https://mncourtfraud.com/file/MCRO_27-CR-23-3460_Order-Other_2023-05-12_20240430072942.pdf#page=6&amp;:~:text=manic","manic")</f>
        <v>manic</v>
      </c>
      <c r="J178" s="2" t="n">
        <v>6</v>
      </c>
      <c r="K178" s="2" t="n">
        <v>27</v>
      </c>
      <c r="L178" s="2" t="s">
        <v>146</v>
      </c>
      <c r="M178" s="0"/>
    </row>
    <row r="179" customFormat="false" ht="18.7" hidden="false" customHeight="true" outlineLevel="0" collapsed="false">
      <c r="A179" s="4" t="n">
        <v>178</v>
      </c>
      <c r="B179" s="6" t="str">
        <f aca="false">HYPERLINK("https://mncourtfraud.com/file/27-CR-23-3460.pdf","27-CR-23-3460")</f>
        <v>27-CR-23-3460</v>
      </c>
      <c r="C179" s="2" t="n">
        <v>680</v>
      </c>
      <c r="D179" s="2" t="s">
        <v>46</v>
      </c>
      <c r="E179" s="7" t="n">
        <v>45058</v>
      </c>
      <c r="F17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79" s="2" t="s">
        <v>47</v>
      </c>
      <c r="H179" s="2" t="n">
        <v>6</v>
      </c>
      <c r="I179" s="6" t="str">
        <f aca="false">HYPERLINK("https://mncourtfraud.com/file/MCRO_27-CR-23-3460_Order-Other_2023-05-12_20240430072942.pdf#page=7&amp;:~:text=manic","manic")</f>
        <v>manic</v>
      </c>
      <c r="J179" s="2" t="n">
        <v>7</v>
      </c>
      <c r="K179" s="2" t="n">
        <v>27</v>
      </c>
      <c r="L179" s="2" t="s">
        <v>147</v>
      </c>
      <c r="M179" s="0"/>
    </row>
    <row r="180" customFormat="false" ht="18.7" hidden="false" customHeight="true" outlineLevel="0" collapsed="false">
      <c r="A180" s="4" t="n">
        <v>179</v>
      </c>
      <c r="B180" s="6" t="str">
        <f aca="false">HYPERLINK("https://mncourtfraud.com/file/27-CR-23-3460.pdf","27-CR-23-3460")</f>
        <v>27-CR-23-3460</v>
      </c>
      <c r="C180" s="2" t="n">
        <v>680</v>
      </c>
      <c r="D180" s="2" t="s">
        <v>46</v>
      </c>
      <c r="E180" s="7" t="n">
        <v>45058</v>
      </c>
      <c r="F18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80" s="2" t="s">
        <v>47</v>
      </c>
      <c r="H180" s="2" t="n">
        <v>6</v>
      </c>
      <c r="I180" s="6" t="str">
        <f aca="false">HYPERLINK("https://mncourtfraud.com/file/MCRO_27-CR-23-3460_Order-Other_2023-05-12_20240430072942.pdf#page=13&amp;:~:text=manic","manic")</f>
        <v>manic</v>
      </c>
      <c r="J180" s="2" t="n">
        <v>13</v>
      </c>
      <c r="K180" s="2" t="n">
        <v>27</v>
      </c>
      <c r="L180" s="2" t="s">
        <v>148</v>
      </c>
      <c r="M180" s="0"/>
    </row>
    <row r="181" customFormat="false" ht="18.7" hidden="false" customHeight="true" outlineLevel="0" collapsed="false">
      <c r="A181" s="4" t="n">
        <v>180</v>
      </c>
      <c r="B181" s="6" t="str">
        <f aca="false">HYPERLINK("https://mncourtfraud.com/file/27-CR-23-3460.pdf","27-CR-23-3460")</f>
        <v>27-CR-23-3460</v>
      </c>
      <c r="C181" s="2" t="n">
        <v>680</v>
      </c>
      <c r="D181" s="2" t="s">
        <v>46</v>
      </c>
      <c r="E181" s="7" t="n">
        <v>45058</v>
      </c>
      <c r="F18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81" s="2" t="s">
        <v>47</v>
      </c>
      <c r="H181" s="2" t="n">
        <v>6</v>
      </c>
      <c r="I181" s="6" t="str">
        <f aca="false">HYPERLINK("https://mncourtfraud.com/file/MCRO_27-CR-23-3460_Order-Other_2023-05-12_20240430072942.pdf#page=25&amp;:~:text=manic","manic")</f>
        <v>manic</v>
      </c>
      <c r="J181" s="2" t="n">
        <v>25</v>
      </c>
      <c r="K181" s="2" t="n">
        <v>27</v>
      </c>
      <c r="L181" s="2" t="s">
        <v>149</v>
      </c>
      <c r="M181" s="0"/>
    </row>
    <row r="182" customFormat="false" ht="18.7" hidden="false" customHeight="true" outlineLevel="0" collapsed="false">
      <c r="A182" s="4" t="n">
        <v>181</v>
      </c>
      <c r="B182" s="6" t="str">
        <f aca="false">HYPERLINK("https://mncourtfraud.com/file/27-CR-23-1886.pdf","27-CR-23-1886")</f>
        <v>27-CR-23-1886</v>
      </c>
      <c r="C182" s="2" t="n">
        <v>1581</v>
      </c>
      <c r="D182" s="2" t="s">
        <v>14</v>
      </c>
      <c r="E182" s="7" t="n">
        <v>45385</v>
      </c>
      <c r="F18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82" s="2" t="s">
        <v>33</v>
      </c>
      <c r="H182" s="2" t="n">
        <v>6</v>
      </c>
      <c r="I182" s="6" t="str">
        <f aca="false">HYPERLINK("https://mncourtfraud.com/file/MCRO_27-CR-23-1886_Notice of Motion and Motion_2024-04-03_20240430072407.pdf#page=124&amp;:~:text=psychiatric condition","psychiatric condition")</f>
        <v>psychiatric condition</v>
      </c>
      <c r="J182" s="2" t="n">
        <v>124</v>
      </c>
      <c r="K182" s="2" t="n">
        <v>271</v>
      </c>
      <c r="L182" s="2" t="s">
        <v>150</v>
      </c>
      <c r="M182" s="0"/>
    </row>
    <row r="183" customFormat="false" ht="18.7" hidden="false" customHeight="true" outlineLevel="0" collapsed="false">
      <c r="A183" s="4" t="n">
        <v>182</v>
      </c>
      <c r="B183" s="6" t="str">
        <f aca="false">HYPERLINK("https://mncourtfraud.com/file/27-CR-23-3459.pdf","27-CR-23-3459")</f>
        <v>27-CR-23-3459</v>
      </c>
      <c r="C183" s="2" t="n">
        <v>680</v>
      </c>
      <c r="D183" s="2" t="s">
        <v>46</v>
      </c>
      <c r="E183" s="7" t="n">
        <v>45058</v>
      </c>
      <c r="F18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83" s="2" t="s">
        <v>47</v>
      </c>
      <c r="H183" s="2" t="n">
        <v>6</v>
      </c>
      <c r="I183" s="6" t="str">
        <f aca="false">HYPERLINK("https://mncourtfraud.com/file/MCRO_27-CR-23-3459_Order-Other_2023-05-12_20240430072904.pdf#page=13&amp;:~:text=psychiatric condition","psychiatric condition")</f>
        <v>psychiatric condition</v>
      </c>
      <c r="J183" s="2" t="n">
        <v>13</v>
      </c>
      <c r="K183" s="2" t="n">
        <v>27</v>
      </c>
      <c r="L183" s="2" t="s">
        <v>98</v>
      </c>
      <c r="M183" s="0"/>
    </row>
    <row r="184" customFormat="false" ht="18.7" hidden="false" customHeight="true" outlineLevel="0" collapsed="false">
      <c r="A184" s="4" t="n">
        <v>183</v>
      </c>
      <c r="B184" s="6" t="str">
        <f aca="false">HYPERLINK("https://mncourtfraud.com/file/27-CR-23-3460.pdf","27-CR-23-3460")</f>
        <v>27-CR-23-3460</v>
      </c>
      <c r="C184" s="2" t="n">
        <v>680</v>
      </c>
      <c r="D184" s="2" t="s">
        <v>46</v>
      </c>
      <c r="E184" s="7" t="n">
        <v>45058</v>
      </c>
      <c r="F18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84" s="2" t="s">
        <v>47</v>
      </c>
      <c r="H184" s="2" t="n">
        <v>6</v>
      </c>
      <c r="I184" s="6" t="str">
        <f aca="false">HYPERLINK("https://mncourtfraud.com/file/MCRO_27-CR-23-3460_Order-Other_2023-05-12_20240430072942.pdf#page=13&amp;:~:text=psychiatric condition","psychiatric condition")</f>
        <v>psychiatric condition</v>
      </c>
      <c r="J184" s="2" t="n">
        <v>13</v>
      </c>
      <c r="K184" s="2" t="n">
        <v>27</v>
      </c>
      <c r="L184" s="2" t="s">
        <v>98</v>
      </c>
      <c r="M184" s="0"/>
    </row>
    <row r="185" customFormat="false" ht="18.7" hidden="false" customHeight="true" outlineLevel="0" collapsed="false">
      <c r="A185" s="4" t="n">
        <v>184</v>
      </c>
      <c r="B185" s="6" t="str">
        <f aca="false">HYPERLINK("https://mncourtfraud.com/file/27-CR-23-1886.pdf","27-CR-23-1886")</f>
        <v>27-CR-23-1886</v>
      </c>
      <c r="C185" s="2" t="n">
        <v>1581</v>
      </c>
      <c r="D185" s="2" t="s">
        <v>14</v>
      </c>
      <c r="E185" s="7" t="n">
        <v>45385</v>
      </c>
      <c r="F18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85" s="2" t="s">
        <v>33</v>
      </c>
      <c r="H185" s="2" t="n">
        <v>6</v>
      </c>
      <c r="I185" s="6" t="str">
        <f aca="false">HYPERLINK("https://mncourtfraud.com/file/MCRO_27-CR-23-1886_Notice of Motion and Motion_2024-04-03_20240430072407.pdf#page=183&amp;:~:text=psychiatric disorder","psychiatric disorder")</f>
        <v>psychiatric disorder</v>
      </c>
      <c r="J185" s="2" t="n">
        <v>183</v>
      </c>
      <c r="K185" s="2" t="n">
        <v>271</v>
      </c>
      <c r="L185" s="2" t="s">
        <v>151</v>
      </c>
      <c r="M185" s="0"/>
    </row>
    <row r="186" customFormat="false" ht="18.7" hidden="false" customHeight="true" outlineLevel="0" collapsed="false">
      <c r="A186" s="4" t="n">
        <v>185</v>
      </c>
      <c r="B186" s="6" t="str">
        <f aca="false">HYPERLINK("https://mncourtfraud.com/file/27-CR-23-1886.pdf","27-CR-23-1886")</f>
        <v>27-CR-23-1886</v>
      </c>
      <c r="C186" s="2" t="n">
        <v>1581</v>
      </c>
      <c r="D186" s="2" t="s">
        <v>14</v>
      </c>
      <c r="E186" s="7" t="n">
        <v>45385</v>
      </c>
      <c r="F18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86" s="2" t="s">
        <v>33</v>
      </c>
      <c r="H186" s="2" t="n">
        <v>6</v>
      </c>
      <c r="I186" s="6" t="str">
        <f aca="false">HYPERLINK("https://mncourtfraud.com/file/MCRO_27-CR-23-1886_Notice of Motion and Motion_2024-04-03_20240430072407.pdf#page=185&amp;:~:text=psychiatric disorder","psychiatric disorder")</f>
        <v>psychiatric disorder</v>
      </c>
      <c r="J186" s="2" t="n">
        <v>185</v>
      </c>
      <c r="K186" s="2" t="n">
        <v>271</v>
      </c>
      <c r="L186" s="2" t="s">
        <v>152</v>
      </c>
      <c r="M186" s="0"/>
    </row>
    <row r="187" customFormat="false" ht="18.7" hidden="false" customHeight="true" outlineLevel="0" collapsed="false">
      <c r="A187" s="4" t="n">
        <v>186</v>
      </c>
      <c r="B187" s="6" t="str">
        <f aca="false">HYPERLINK("https://mncourtfraud.com/file/27-CR-23-1886.pdf","27-CR-23-1886")</f>
        <v>27-CR-23-1886</v>
      </c>
      <c r="C187" s="2" t="n">
        <v>1581</v>
      </c>
      <c r="D187" s="2" t="s">
        <v>14</v>
      </c>
      <c r="E187" s="7" t="n">
        <v>45385</v>
      </c>
      <c r="F18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87" s="2" t="s">
        <v>33</v>
      </c>
      <c r="H187" s="2" t="n">
        <v>6</v>
      </c>
      <c r="I187" s="6" t="str">
        <f aca="false">HYPERLINK("https://mncourtfraud.com/file/MCRO_27-CR-23-1886_Notice of Motion and Motion_2024-04-03_20240430072407.pdf#page=186&amp;:~:text=psychiatric disorder","psychiatric disorder")</f>
        <v>psychiatric disorder</v>
      </c>
      <c r="J187" s="2" t="n">
        <v>186</v>
      </c>
      <c r="K187" s="2" t="n">
        <v>271</v>
      </c>
      <c r="L187" s="2" t="s">
        <v>153</v>
      </c>
      <c r="M187" s="0"/>
    </row>
    <row r="188" customFormat="false" ht="18.7" hidden="false" customHeight="true" outlineLevel="0" collapsed="false">
      <c r="A188" s="4" t="n">
        <v>187</v>
      </c>
      <c r="B188" s="6" t="str">
        <f aca="false">HYPERLINK("https://mncourtfraud.com/file/27-CR-23-3459.pdf","27-CR-23-3459")</f>
        <v>27-CR-23-3459</v>
      </c>
      <c r="C188" s="2" t="n">
        <v>680</v>
      </c>
      <c r="D188" s="2" t="s">
        <v>46</v>
      </c>
      <c r="E188" s="7" t="n">
        <v>45058</v>
      </c>
      <c r="F18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88" s="2" t="s">
        <v>47</v>
      </c>
      <c r="H188" s="2" t="n">
        <v>6</v>
      </c>
      <c r="I188" s="6" t="str">
        <f aca="false">HYPERLINK("https://mncourtfraud.com/file/MCRO_27-CR-23-3459_Order-Other_2023-05-12_20240430072904.pdf#page=13&amp;:~:text=psychiatric disorder","psychiatric disorder")</f>
        <v>psychiatric disorder</v>
      </c>
      <c r="J188" s="2" t="n">
        <v>13</v>
      </c>
      <c r="K188" s="2" t="n">
        <v>27</v>
      </c>
      <c r="L188" s="2" t="s">
        <v>154</v>
      </c>
      <c r="M188" s="0"/>
    </row>
    <row r="189" customFormat="false" ht="18.7" hidden="false" customHeight="true" outlineLevel="0" collapsed="false">
      <c r="A189" s="4" t="n">
        <v>188</v>
      </c>
      <c r="B189" s="6" t="str">
        <f aca="false">HYPERLINK("https://mncourtfraud.com/file/27-CR-23-3460.pdf","27-CR-23-3460")</f>
        <v>27-CR-23-3460</v>
      </c>
      <c r="C189" s="2" t="n">
        <v>680</v>
      </c>
      <c r="D189" s="2" t="s">
        <v>46</v>
      </c>
      <c r="E189" s="7" t="n">
        <v>45058</v>
      </c>
      <c r="F18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89" s="2" t="s">
        <v>47</v>
      </c>
      <c r="H189" s="2" t="n">
        <v>6</v>
      </c>
      <c r="I189" s="6" t="str">
        <f aca="false">HYPERLINK("https://mncourtfraud.com/file/MCRO_27-CR-23-3460_Order-Other_2023-05-12_20240430072942.pdf#page=13&amp;:~:text=psychiatric disorder","psychiatric disorder")</f>
        <v>psychiatric disorder</v>
      </c>
      <c r="J189" s="2" t="n">
        <v>13</v>
      </c>
      <c r="K189" s="2" t="n">
        <v>27</v>
      </c>
      <c r="L189" s="2" t="s">
        <v>154</v>
      </c>
      <c r="M189" s="0"/>
    </row>
    <row r="190" customFormat="false" ht="18.7" hidden="false" customHeight="true" outlineLevel="0" collapsed="false">
      <c r="A190" s="4" t="n">
        <v>189</v>
      </c>
      <c r="B190" s="6" t="str">
        <f aca="false">HYPERLINK("https://mncourtfraud.com/file/27-CR-23-1886.pdf","27-CR-23-1886")</f>
        <v>27-CR-23-1886</v>
      </c>
      <c r="C190" s="2" t="n">
        <v>1581</v>
      </c>
      <c r="D190" s="2" t="s">
        <v>14</v>
      </c>
      <c r="E190" s="7" t="n">
        <v>45385</v>
      </c>
      <c r="F19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90" s="2" t="s">
        <v>33</v>
      </c>
      <c r="H190" s="2" t="n">
        <v>6</v>
      </c>
      <c r="I190" s="6" t="str">
        <f aca="false">HYPERLINK("https://mncourtfraud.com/file/MCRO_27-CR-23-1886_Notice of Motion and Motion_2024-04-03_20240430072407.pdf#page=124&amp;:~:text=psychotic symptoms","psychotic symptoms")</f>
        <v>psychotic symptoms</v>
      </c>
      <c r="J190" s="2" t="n">
        <v>124</v>
      </c>
      <c r="K190" s="2" t="n">
        <v>271</v>
      </c>
      <c r="L190" s="2" t="s">
        <v>150</v>
      </c>
      <c r="M190" s="0"/>
    </row>
    <row r="191" customFormat="false" ht="18.7" hidden="false" customHeight="true" outlineLevel="0" collapsed="false">
      <c r="A191" s="4" t="n">
        <v>190</v>
      </c>
      <c r="B191" s="6" t="str">
        <f aca="false">HYPERLINK("https://mncourtfraud.com/file/27-CR-23-1886.pdf","27-CR-23-1886")</f>
        <v>27-CR-23-1886</v>
      </c>
      <c r="C191" s="2" t="n">
        <v>1581</v>
      </c>
      <c r="D191" s="2" t="s">
        <v>14</v>
      </c>
      <c r="E191" s="7" t="n">
        <v>45385</v>
      </c>
      <c r="F19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91" s="2" t="s">
        <v>33</v>
      </c>
      <c r="H191" s="2" t="n">
        <v>6</v>
      </c>
      <c r="I191" s="6" t="str">
        <f aca="false">HYPERLINK("https://mncourtfraud.com/file/MCRO_27-CR-23-1886_Notice of Motion and Motion_2024-04-03_20240430072407.pdf#page=124&amp;:~:text=psychotic symptoms","psychotic symptoms")</f>
        <v>psychotic symptoms</v>
      </c>
      <c r="J191" s="2" t="n">
        <v>124</v>
      </c>
      <c r="K191" s="2" t="n">
        <v>271</v>
      </c>
      <c r="L191" s="2" t="s">
        <v>155</v>
      </c>
      <c r="M191" s="0"/>
    </row>
    <row r="192" customFormat="false" ht="18.7" hidden="false" customHeight="true" outlineLevel="0" collapsed="false">
      <c r="A192" s="4" t="n">
        <v>191</v>
      </c>
      <c r="B192" s="6" t="str">
        <f aca="false">HYPERLINK("https://mncourtfraud.com/file/27-CR-23-3459.pdf","27-CR-23-3459")</f>
        <v>27-CR-23-3459</v>
      </c>
      <c r="C192" s="2" t="n">
        <v>680</v>
      </c>
      <c r="D192" s="2" t="s">
        <v>46</v>
      </c>
      <c r="E192" s="7" t="n">
        <v>45058</v>
      </c>
      <c r="F19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92" s="2" t="s">
        <v>47</v>
      </c>
      <c r="H192" s="2" t="n">
        <v>6</v>
      </c>
      <c r="I192" s="6" t="str">
        <f aca="false">HYPERLINK("https://mncourtfraud.com/file/MCRO_27-CR-23-3459_Order-Other_2023-05-12_20240430072904.pdf#page=23&amp;:~:text=psychotic symptoms","psychotic symptoms")</f>
        <v>psychotic symptoms</v>
      </c>
      <c r="J192" s="2" t="n">
        <v>23</v>
      </c>
      <c r="K192" s="2" t="n">
        <v>27</v>
      </c>
      <c r="L192" s="2" t="s">
        <v>156</v>
      </c>
      <c r="M192" s="0"/>
    </row>
    <row r="193" customFormat="false" ht="18.7" hidden="false" customHeight="true" outlineLevel="0" collapsed="false">
      <c r="A193" s="4" t="n">
        <v>192</v>
      </c>
      <c r="B193" s="6" t="str">
        <f aca="false">HYPERLINK("https://mncourtfraud.com/file/27-CR-23-3460.pdf","27-CR-23-3460")</f>
        <v>27-CR-23-3460</v>
      </c>
      <c r="C193" s="2" t="n">
        <v>680</v>
      </c>
      <c r="D193" s="2" t="s">
        <v>46</v>
      </c>
      <c r="E193" s="7" t="n">
        <v>45058</v>
      </c>
      <c r="F19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93" s="2" t="s">
        <v>47</v>
      </c>
      <c r="H193" s="2" t="n">
        <v>6</v>
      </c>
      <c r="I193" s="6" t="str">
        <f aca="false">HYPERLINK("https://mncourtfraud.com/file/MCRO_27-CR-23-3460_Order-Other_2023-05-12_20240430072942.pdf#page=23&amp;:~:text=psychotic symptoms","psychotic symptoms")</f>
        <v>psychotic symptoms</v>
      </c>
      <c r="J193" s="2" t="n">
        <v>23</v>
      </c>
      <c r="K193" s="2" t="n">
        <v>27</v>
      </c>
      <c r="L193" s="2" t="s">
        <v>156</v>
      </c>
      <c r="M193" s="0"/>
    </row>
    <row r="194" customFormat="false" ht="18.7" hidden="false" customHeight="true" outlineLevel="0" collapsed="false">
      <c r="A194" s="4" t="n">
        <v>193</v>
      </c>
      <c r="B194" s="6" t="str">
        <f aca="false">HYPERLINK("https://mncourtfraud.com/file/27-CR-23-1886.pdf","27-CR-23-1886")</f>
        <v>27-CR-23-1886</v>
      </c>
      <c r="C194" s="2" t="n">
        <v>1581</v>
      </c>
      <c r="D194" s="2" t="s">
        <v>14</v>
      </c>
      <c r="E194" s="7" t="n">
        <v>45120</v>
      </c>
      <c r="F194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94" s="2" t="s">
        <v>60</v>
      </c>
      <c r="H194" s="2" t="n">
        <v>11</v>
      </c>
      <c r="I194" s="6" t="str">
        <f aca="false">HYPERLINK("https://mncourtfraud.com/file/MCRO_27-CR-23-1886_Finding of Incompetency and Order_2023-07-13_20240430072356.pdf#page=3&amp;:~:text=delusional beliefs","delusional beliefs")</f>
        <v>delusional beliefs</v>
      </c>
      <c r="J194" s="2" t="n">
        <v>3</v>
      </c>
      <c r="K194" s="2" t="n">
        <v>7</v>
      </c>
      <c r="L194" s="2" t="s">
        <v>61</v>
      </c>
      <c r="M194" s="0"/>
    </row>
    <row r="195" customFormat="false" ht="18.7" hidden="false" customHeight="true" outlineLevel="0" collapsed="false">
      <c r="A195" s="4" t="n">
        <v>194</v>
      </c>
      <c r="B195" s="6" t="str">
        <f aca="false">HYPERLINK("https://mncourtfraud.com/file/27-CR-23-1886.pdf","27-CR-23-1886")</f>
        <v>27-CR-23-1886</v>
      </c>
      <c r="C195" s="2" t="n">
        <v>1581</v>
      </c>
      <c r="D195" s="2" t="s">
        <v>14</v>
      </c>
      <c r="E195" s="7" t="n">
        <v>45120</v>
      </c>
      <c r="F195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95" s="2" t="s">
        <v>60</v>
      </c>
      <c r="H195" s="2" t="n">
        <v>11</v>
      </c>
      <c r="I195" s="6" t="str">
        <f aca="false">HYPERLINK("https://mncourtfraud.com/file/MCRO_27-CR-23-1886_Finding of Incompetency and Order_2023-07-13_20240430072356.pdf#page=3&amp;:~:text=delusional beliefs","delusional beliefs")</f>
        <v>delusional beliefs</v>
      </c>
      <c r="J195" s="2" t="n">
        <v>3</v>
      </c>
      <c r="K195" s="2" t="n">
        <v>7</v>
      </c>
      <c r="L195" s="2" t="s">
        <v>62</v>
      </c>
      <c r="M195" s="0"/>
    </row>
    <row r="196" customFormat="false" ht="18.7" hidden="false" customHeight="true" outlineLevel="0" collapsed="false">
      <c r="A196" s="4" t="n">
        <v>195</v>
      </c>
      <c r="B196" s="6" t="str">
        <f aca="false">HYPERLINK("https://mncourtfraud.com/file/27-CR-23-1886.pdf","27-CR-23-1886")</f>
        <v>27-CR-23-1886</v>
      </c>
      <c r="C196" s="2" t="n">
        <v>1581</v>
      </c>
      <c r="D196" s="2" t="s">
        <v>14</v>
      </c>
      <c r="E196" s="7" t="n">
        <v>45120</v>
      </c>
      <c r="F196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96" s="2" t="s">
        <v>60</v>
      </c>
      <c r="H196" s="2" t="n">
        <v>11</v>
      </c>
      <c r="I196" s="6" t="str">
        <f aca="false">HYPERLINK("https://mncourtfraud.com/file/MCRO_27-CR-23-1886_Finding of Incompetency and Order_2023-07-13_20240430072356.pdf#page=4&amp;:~:text=delusional beliefs","delusional beliefs")</f>
        <v>delusional beliefs</v>
      </c>
      <c r="J196" s="2" t="n">
        <v>4</v>
      </c>
      <c r="K196" s="2" t="n">
        <v>7</v>
      </c>
      <c r="L196" s="2" t="s">
        <v>63</v>
      </c>
      <c r="M196" s="0"/>
    </row>
    <row r="197" customFormat="false" ht="18.7" hidden="false" customHeight="true" outlineLevel="0" collapsed="false">
      <c r="A197" s="4" t="n">
        <v>196</v>
      </c>
      <c r="B197" s="6" t="str">
        <f aca="false">HYPERLINK("https://mncourtfraud.com/file/27-CR-23-1886.pdf","27-CR-23-1886")</f>
        <v>27-CR-23-1886</v>
      </c>
      <c r="C197" s="2" t="n">
        <v>1581</v>
      </c>
      <c r="D197" s="2" t="s">
        <v>14</v>
      </c>
      <c r="E197" s="7" t="n">
        <v>45120</v>
      </c>
      <c r="F197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97" s="2" t="s">
        <v>60</v>
      </c>
      <c r="H197" s="2" t="n">
        <v>11</v>
      </c>
      <c r="I197" s="6" t="str">
        <f aca="false">HYPERLINK("https://mncourtfraud.com/file/MCRO_27-CR-23-1886_Finding of Incompetency and Order_2023-07-13_20240430072356.pdf#page=4&amp;:~:text=delusional beliefs","delusional beliefs")</f>
        <v>delusional beliefs</v>
      </c>
      <c r="J197" s="2" t="n">
        <v>4</v>
      </c>
      <c r="K197" s="2" t="n">
        <v>7</v>
      </c>
      <c r="L197" s="2" t="s">
        <v>64</v>
      </c>
      <c r="M197" s="0"/>
    </row>
    <row r="198" customFormat="false" ht="18.7" hidden="false" customHeight="true" outlineLevel="0" collapsed="false">
      <c r="A198" s="4" t="n">
        <v>197</v>
      </c>
      <c r="B198" s="6" t="str">
        <f aca="false">HYPERLINK("https://mncourtfraud.com/file/27-CR-23-1886.pdf","27-CR-23-1886")</f>
        <v>27-CR-23-1886</v>
      </c>
      <c r="C198" s="2" t="n">
        <v>1581</v>
      </c>
      <c r="D198" s="2" t="s">
        <v>14</v>
      </c>
      <c r="E198" s="7" t="n">
        <v>45120</v>
      </c>
      <c r="F198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198" s="2" t="s">
        <v>60</v>
      </c>
      <c r="H198" s="2" t="n">
        <v>11</v>
      </c>
      <c r="I198" s="6" t="str">
        <f aca="false">HYPERLINK("https://mncourtfraud.com/file/MCRO_27-CR-23-1886_Finding of Incompetency and Order_2023-07-13_20240430072356.pdf#page=4&amp;:~:text=delusional beliefs","delusional beliefs")</f>
        <v>delusional beliefs</v>
      </c>
      <c r="J198" s="2" t="n">
        <v>4</v>
      </c>
      <c r="K198" s="2" t="n">
        <v>7</v>
      </c>
      <c r="L198" s="2" t="s">
        <v>66</v>
      </c>
      <c r="M198" s="0"/>
    </row>
    <row r="199" customFormat="false" ht="18.7" hidden="false" customHeight="true" outlineLevel="0" collapsed="false">
      <c r="A199" s="4" t="n">
        <v>198</v>
      </c>
      <c r="B199" s="6" t="str">
        <f aca="false">HYPERLINK("https://mncourtfraud.com/file/27-CR-23-1886.pdf","27-CR-23-1886")</f>
        <v>27-CR-23-1886</v>
      </c>
      <c r="C199" s="2" t="n">
        <v>1581</v>
      </c>
      <c r="D199" s="2" t="s">
        <v>14</v>
      </c>
      <c r="E199" s="7" t="n">
        <v>45385</v>
      </c>
      <c r="F19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199" s="2" t="s">
        <v>33</v>
      </c>
      <c r="H199" s="2" t="n">
        <v>11</v>
      </c>
      <c r="I199" s="6" t="str">
        <f aca="false">HYPERLINK("https://mncourtfraud.com/file/MCRO_27-CR-23-1886_Notice of Motion and Motion_2024-04-03_20240430072407.pdf#page=121&amp;:~:text=delusional beliefs","delusional beliefs")</f>
        <v>delusional beliefs</v>
      </c>
      <c r="J199" s="2" t="n">
        <v>121</v>
      </c>
      <c r="K199" s="2" t="n">
        <v>271</v>
      </c>
      <c r="L199" s="2" t="s">
        <v>73</v>
      </c>
      <c r="M199" s="0"/>
    </row>
    <row r="200" customFormat="false" ht="18.7" hidden="false" customHeight="true" outlineLevel="0" collapsed="false">
      <c r="A200" s="4" t="n">
        <v>199</v>
      </c>
      <c r="B200" s="6" t="str">
        <f aca="false">HYPERLINK("https://mncourtfraud.com/file/27-CR-23-1886.pdf","27-CR-23-1886")</f>
        <v>27-CR-23-1886</v>
      </c>
      <c r="C200" s="2" t="n">
        <v>1581</v>
      </c>
      <c r="D200" s="2" t="s">
        <v>14</v>
      </c>
      <c r="E200" s="7" t="n">
        <v>45385</v>
      </c>
      <c r="F20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0" s="2" t="s">
        <v>33</v>
      </c>
      <c r="H200" s="2" t="n">
        <v>11</v>
      </c>
      <c r="I200" s="6" t="str">
        <f aca="false">HYPERLINK("https://mncourtfraud.com/file/MCRO_27-CR-23-1886_Notice of Motion and Motion_2024-04-03_20240430072407.pdf#page=122&amp;:~:text=delusional beliefs","delusional beliefs")</f>
        <v>delusional beliefs</v>
      </c>
      <c r="J200" s="2" t="n">
        <v>122</v>
      </c>
      <c r="K200" s="2" t="n">
        <v>271</v>
      </c>
      <c r="L200" s="2" t="s">
        <v>74</v>
      </c>
      <c r="M200" s="0"/>
    </row>
    <row r="201" customFormat="false" ht="18.7" hidden="false" customHeight="true" outlineLevel="0" collapsed="false">
      <c r="A201" s="4" t="n">
        <v>200</v>
      </c>
      <c r="B201" s="6" t="str">
        <f aca="false">HYPERLINK("https://mncourtfraud.com/file/27-CR-23-1886.pdf","27-CR-23-1886")</f>
        <v>27-CR-23-1886</v>
      </c>
      <c r="C201" s="2" t="n">
        <v>1581</v>
      </c>
      <c r="D201" s="2" t="s">
        <v>14</v>
      </c>
      <c r="E201" s="7" t="n">
        <v>45385</v>
      </c>
      <c r="F20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1" s="2" t="s">
        <v>33</v>
      </c>
      <c r="H201" s="2" t="n">
        <v>11</v>
      </c>
      <c r="I201" s="6" t="str">
        <f aca="false">HYPERLINK("https://mncourtfraud.com/file/MCRO_27-CR-23-1886_Notice of Motion and Motion_2024-04-03_20240430072407.pdf#page=123&amp;:~:text=delusional beliefs","delusional beliefs")</f>
        <v>delusional beliefs</v>
      </c>
      <c r="J201" s="2" t="n">
        <v>123</v>
      </c>
      <c r="K201" s="2" t="n">
        <v>271</v>
      </c>
      <c r="L201" s="2" t="s">
        <v>76</v>
      </c>
      <c r="M201" s="0"/>
    </row>
    <row r="202" customFormat="false" ht="18.7" hidden="false" customHeight="true" outlineLevel="0" collapsed="false">
      <c r="A202" s="4" t="n">
        <v>201</v>
      </c>
      <c r="B202" s="6" t="str">
        <f aca="false">HYPERLINK("https://mncourtfraud.com/file/27-CR-23-1886.pdf","27-CR-23-1886")</f>
        <v>27-CR-23-1886</v>
      </c>
      <c r="C202" s="2" t="n">
        <v>1581</v>
      </c>
      <c r="D202" s="2" t="s">
        <v>14</v>
      </c>
      <c r="E202" s="7" t="n">
        <v>45385</v>
      </c>
      <c r="F20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2" s="2" t="s">
        <v>33</v>
      </c>
      <c r="H202" s="2" t="n">
        <v>11</v>
      </c>
      <c r="I202" s="6" t="str">
        <f aca="false">HYPERLINK("https://mncourtfraud.com/file/MCRO_27-CR-23-1886_Notice of Motion and Motion_2024-04-03_20240430072407.pdf#page=124&amp;:~:text=delusional beliefs","delusional beliefs")</f>
        <v>delusional beliefs</v>
      </c>
      <c r="J202" s="2" t="n">
        <v>124</v>
      </c>
      <c r="K202" s="2" t="n">
        <v>271</v>
      </c>
      <c r="L202" s="2" t="s">
        <v>78</v>
      </c>
      <c r="M202" s="0"/>
    </row>
    <row r="203" customFormat="false" ht="18.7" hidden="false" customHeight="true" outlineLevel="0" collapsed="false">
      <c r="A203" s="4" t="n">
        <v>202</v>
      </c>
      <c r="B203" s="6" t="str">
        <f aca="false">HYPERLINK("https://mncourtfraud.com/file/27-CR-23-1886.pdf","27-CR-23-1886")</f>
        <v>27-CR-23-1886</v>
      </c>
      <c r="C203" s="2" t="n">
        <v>1581</v>
      </c>
      <c r="D203" s="2" t="s">
        <v>14</v>
      </c>
      <c r="E203" s="7" t="n">
        <v>45385</v>
      </c>
      <c r="F20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3" s="2" t="s">
        <v>33</v>
      </c>
      <c r="H203" s="2" t="n">
        <v>11</v>
      </c>
      <c r="I203" s="6" t="str">
        <f aca="false">HYPERLINK("https://mncourtfraud.com/file/MCRO_27-CR-23-1886_Notice of Motion and Motion_2024-04-03_20240430072407.pdf#page=124&amp;:~:text=delusional beliefs","delusional beliefs")</f>
        <v>delusional beliefs</v>
      </c>
      <c r="J203" s="2" t="n">
        <v>124</v>
      </c>
      <c r="K203" s="2" t="n">
        <v>271</v>
      </c>
      <c r="L203" s="2" t="s">
        <v>79</v>
      </c>
      <c r="M203" s="0"/>
    </row>
    <row r="204" customFormat="false" ht="18.7" hidden="false" customHeight="true" outlineLevel="0" collapsed="false">
      <c r="A204" s="4" t="n">
        <v>203</v>
      </c>
      <c r="B204" s="6" t="str">
        <f aca="false">HYPERLINK("https://mncourtfraud.com/file/27-CR-23-1886.pdf","27-CR-23-1886")</f>
        <v>27-CR-23-1886</v>
      </c>
      <c r="C204" s="2" t="n">
        <v>1581</v>
      </c>
      <c r="D204" s="2" t="s">
        <v>14</v>
      </c>
      <c r="E204" s="7" t="n">
        <v>45385</v>
      </c>
      <c r="F20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4" s="2" t="s">
        <v>33</v>
      </c>
      <c r="H204" s="2" t="n">
        <v>11</v>
      </c>
      <c r="I204" s="6" t="str">
        <f aca="false">HYPERLINK("https://mncourtfraud.com/file/MCRO_27-CR-23-1886_Notice of Motion and Motion_2024-04-03_20240430072407.pdf#page=177&amp;:~:text=delusional beliefs","delusional beliefs")</f>
        <v>delusional beliefs</v>
      </c>
      <c r="J204" s="2" t="n">
        <v>177</v>
      </c>
      <c r="K204" s="2" t="n">
        <v>271</v>
      </c>
      <c r="L204" s="2" t="s">
        <v>80</v>
      </c>
      <c r="M204" s="0"/>
    </row>
    <row r="205" customFormat="false" ht="18.7" hidden="false" customHeight="true" outlineLevel="0" collapsed="false">
      <c r="A205" s="4" t="n">
        <v>204</v>
      </c>
      <c r="B205" s="6" t="str">
        <f aca="false">HYPERLINK("https://mncourtfraud.com/file/27-CR-23-1886.pdf","27-CR-23-1886")</f>
        <v>27-CR-23-1886</v>
      </c>
      <c r="C205" s="2" t="n">
        <v>1581</v>
      </c>
      <c r="D205" s="2" t="s">
        <v>14</v>
      </c>
      <c r="E205" s="7" t="n">
        <v>45385</v>
      </c>
      <c r="F20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5" s="2" t="s">
        <v>33</v>
      </c>
      <c r="H205" s="2" t="n">
        <v>11</v>
      </c>
      <c r="I205" s="6" t="str">
        <f aca="false">HYPERLINK("https://mncourtfraud.com/file/MCRO_27-CR-23-1886_Notice of Motion and Motion_2024-04-03_20240430072407.pdf#page=177&amp;:~:text=delusional beliefs","delusional beliefs")</f>
        <v>delusional beliefs</v>
      </c>
      <c r="J205" s="2" t="n">
        <v>177</v>
      </c>
      <c r="K205" s="2" t="n">
        <v>271</v>
      </c>
      <c r="L205" s="2" t="s">
        <v>81</v>
      </c>
      <c r="M205" s="0"/>
    </row>
    <row r="206" customFormat="false" ht="18.7" hidden="false" customHeight="true" outlineLevel="0" collapsed="false">
      <c r="A206" s="4" t="n">
        <v>205</v>
      </c>
      <c r="B206" s="6" t="str">
        <f aca="false">HYPERLINK("https://mncourtfraud.com/file/27-CR-23-1886.pdf","27-CR-23-1886")</f>
        <v>27-CR-23-1886</v>
      </c>
      <c r="C206" s="2" t="n">
        <v>1581</v>
      </c>
      <c r="D206" s="2" t="s">
        <v>14</v>
      </c>
      <c r="E206" s="7" t="n">
        <v>45385</v>
      </c>
      <c r="F20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6" s="2" t="s">
        <v>33</v>
      </c>
      <c r="H206" s="2" t="n">
        <v>11</v>
      </c>
      <c r="I206" s="6" t="str">
        <f aca="false">HYPERLINK("https://mncourtfraud.com/file/MCRO_27-CR-23-1886_Notice of Motion and Motion_2024-04-03_20240430072407.pdf#page=178&amp;:~:text=delusional beliefs","delusional beliefs")</f>
        <v>delusional beliefs</v>
      </c>
      <c r="J206" s="2" t="n">
        <v>178</v>
      </c>
      <c r="K206" s="2" t="n">
        <v>271</v>
      </c>
      <c r="L206" s="2" t="s">
        <v>82</v>
      </c>
      <c r="M206" s="0"/>
    </row>
    <row r="207" customFormat="false" ht="18.7" hidden="false" customHeight="true" outlineLevel="0" collapsed="false">
      <c r="A207" s="4" t="n">
        <v>206</v>
      </c>
      <c r="B207" s="6" t="str">
        <f aca="false">HYPERLINK("https://mncourtfraud.com/file/27-CR-23-1886.pdf","27-CR-23-1886")</f>
        <v>27-CR-23-1886</v>
      </c>
      <c r="C207" s="2" t="n">
        <v>1581</v>
      </c>
      <c r="D207" s="2" t="s">
        <v>14</v>
      </c>
      <c r="E207" s="7" t="n">
        <v>45385</v>
      </c>
      <c r="F20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7" s="2" t="s">
        <v>33</v>
      </c>
      <c r="H207" s="2" t="n">
        <v>11</v>
      </c>
      <c r="I207" s="6" t="str">
        <f aca="false">HYPERLINK("https://mncourtfraud.com/file/MCRO_27-CR-23-1886_Notice of Motion and Motion_2024-04-03_20240430072407.pdf#page=178&amp;:~:text=delusional beliefs","delusional beliefs")</f>
        <v>delusional beliefs</v>
      </c>
      <c r="J207" s="2" t="n">
        <v>178</v>
      </c>
      <c r="K207" s="2" t="n">
        <v>271</v>
      </c>
      <c r="L207" s="2" t="s">
        <v>84</v>
      </c>
      <c r="M207" s="0"/>
    </row>
    <row r="208" customFormat="false" ht="18.7" hidden="false" customHeight="true" outlineLevel="0" collapsed="false">
      <c r="A208" s="4" t="n">
        <v>207</v>
      </c>
      <c r="B208" s="6" t="str">
        <f aca="false">HYPERLINK("https://mncourtfraud.com/file/27-CR-23-1886.pdf","27-CR-23-1886")</f>
        <v>27-CR-23-1886</v>
      </c>
      <c r="C208" s="2" t="n">
        <v>1581</v>
      </c>
      <c r="D208" s="2" t="s">
        <v>14</v>
      </c>
      <c r="E208" s="7" t="n">
        <v>45385</v>
      </c>
      <c r="F20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8" s="2" t="s">
        <v>33</v>
      </c>
      <c r="H208" s="2" t="n">
        <v>11</v>
      </c>
      <c r="I208" s="6" t="str">
        <f aca="false">HYPERLINK("https://mncourtfraud.com/file/MCRO_27-CR-23-1886_Notice of Motion and Motion_2024-04-03_20240430072407.pdf#page=183&amp;:~:text=delusional beliefs","delusional beliefs")</f>
        <v>delusional beliefs</v>
      </c>
      <c r="J208" s="2" t="n">
        <v>183</v>
      </c>
      <c r="K208" s="2" t="n">
        <v>271</v>
      </c>
      <c r="L208" s="2" t="s">
        <v>85</v>
      </c>
      <c r="M208" s="0"/>
    </row>
    <row r="209" customFormat="false" ht="18.7" hidden="false" customHeight="true" outlineLevel="0" collapsed="false">
      <c r="A209" s="4" t="n">
        <v>208</v>
      </c>
      <c r="B209" s="6" t="str">
        <f aca="false">HYPERLINK("https://mncourtfraud.com/file/27-CR-23-1886.pdf","27-CR-23-1886")</f>
        <v>27-CR-23-1886</v>
      </c>
      <c r="C209" s="2" t="n">
        <v>1581</v>
      </c>
      <c r="D209" s="2" t="s">
        <v>14</v>
      </c>
      <c r="E209" s="7" t="n">
        <v>45385</v>
      </c>
      <c r="F20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09" s="2" t="s">
        <v>33</v>
      </c>
      <c r="H209" s="2" t="n">
        <v>11</v>
      </c>
      <c r="I209" s="6" t="str">
        <f aca="false">HYPERLINK("https://mncourtfraud.com/file/MCRO_27-CR-23-1886_Notice of Motion and Motion_2024-04-03_20240430072407.pdf#page=183&amp;:~:text=delusional beliefs","delusional beliefs")</f>
        <v>delusional beliefs</v>
      </c>
      <c r="J209" s="2" t="n">
        <v>183</v>
      </c>
      <c r="K209" s="2" t="n">
        <v>271</v>
      </c>
      <c r="L209" s="2" t="s">
        <v>86</v>
      </c>
      <c r="M209" s="0"/>
    </row>
    <row r="210" customFormat="false" ht="18.7" hidden="false" customHeight="true" outlineLevel="0" collapsed="false">
      <c r="A210" s="4" t="n">
        <v>209</v>
      </c>
      <c r="B210" s="6" t="str">
        <f aca="false">HYPERLINK("https://mncourtfraud.com/file/27-CR-23-1886.pdf","27-CR-23-1886")</f>
        <v>27-CR-23-1886</v>
      </c>
      <c r="C210" s="2" t="n">
        <v>1581</v>
      </c>
      <c r="D210" s="2" t="s">
        <v>14</v>
      </c>
      <c r="E210" s="7" t="n">
        <v>45385</v>
      </c>
      <c r="F21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10" s="2" t="s">
        <v>33</v>
      </c>
      <c r="H210" s="2" t="n">
        <v>11</v>
      </c>
      <c r="I210" s="6" t="str">
        <f aca="false">HYPERLINK("https://mncourtfraud.com/file/MCRO_27-CR-23-1886_Notice of Motion and Motion_2024-04-03_20240430072407.pdf#page=185&amp;:~:text=delusional beliefs","delusional beliefs")</f>
        <v>delusional beliefs</v>
      </c>
      <c r="J210" s="2" t="n">
        <v>185</v>
      </c>
      <c r="K210" s="2" t="n">
        <v>271</v>
      </c>
      <c r="L210" s="2" t="s">
        <v>88</v>
      </c>
      <c r="M210" s="0"/>
    </row>
    <row r="211" customFormat="false" ht="18.7" hidden="false" customHeight="true" outlineLevel="0" collapsed="false">
      <c r="A211" s="4" t="n">
        <v>210</v>
      </c>
      <c r="B211" s="6" t="str">
        <f aca="false">HYPERLINK("https://mncourtfraud.com/file/27-CR-23-1886.pdf","27-CR-23-1886")</f>
        <v>27-CR-23-1886</v>
      </c>
      <c r="C211" s="2" t="n">
        <v>1581</v>
      </c>
      <c r="D211" s="2" t="s">
        <v>14</v>
      </c>
      <c r="E211" s="7" t="n">
        <v>45385</v>
      </c>
      <c r="F21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11" s="2" t="s">
        <v>33</v>
      </c>
      <c r="H211" s="2" t="n">
        <v>11</v>
      </c>
      <c r="I211" s="6" t="str">
        <f aca="false">HYPERLINK("https://mncourtfraud.com/file/MCRO_27-CR-23-1886_Notice of Motion and Motion_2024-04-03_20240430072407.pdf#page=186&amp;:~:text=delusional beliefs","delusional beliefs")</f>
        <v>delusional beliefs</v>
      </c>
      <c r="J211" s="2" t="n">
        <v>186</v>
      </c>
      <c r="K211" s="2" t="n">
        <v>271</v>
      </c>
      <c r="L211" s="2" t="s">
        <v>89</v>
      </c>
      <c r="M211" s="0"/>
    </row>
    <row r="212" customFormat="false" ht="18.7" hidden="false" customHeight="true" outlineLevel="0" collapsed="false">
      <c r="A212" s="4" t="n">
        <v>211</v>
      </c>
      <c r="B212" s="6" t="str">
        <f aca="false">HYPERLINK("https://mncourtfraud.com/file/27-CR-23-1886.pdf","27-CR-23-1886")</f>
        <v>27-CR-23-1886</v>
      </c>
      <c r="C212" s="2" t="n">
        <v>1581</v>
      </c>
      <c r="D212" s="2" t="s">
        <v>14</v>
      </c>
      <c r="E212" s="7" t="n">
        <v>45385</v>
      </c>
      <c r="F21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12" s="2" t="s">
        <v>33</v>
      </c>
      <c r="H212" s="2" t="n">
        <v>11</v>
      </c>
      <c r="I212" s="6" t="str">
        <f aca="false">HYPERLINK("https://mncourtfraud.com/file/MCRO_27-CR-23-1886_Notice of Motion and Motion_2024-04-03_20240430072407.pdf#page=186&amp;:~:text=delusional beliefs","delusional beliefs")</f>
        <v>delusional beliefs</v>
      </c>
      <c r="J212" s="2" t="n">
        <v>186</v>
      </c>
      <c r="K212" s="2" t="n">
        <v>271</v>
      </c>
      <c r="L212" s="2" t="s">
        <v>90</v>
      </c>
      <c r="M212" s="0"/>
    </row>
    <row r="213" customFormat="false" ht="18.7" hidden="false" customHeight="true" outlineLevel="0" collapsed="false">
      <c r="A213" s="4" t="n">
        <v>212</v>
      </c>
      <c r="B213" s="6" t="str">
        <f aca="false">HYPERLINK("https://mncourtfraud.com/file/27-CR-23-1886.pdf","27-CR-23-1886")</f>
        <v>27-CR-23-1886</v>
      </c>
      <c r="C213" s="2" t="n">
        <v>1581</v>
      </c>
      <c r="D213" s="2" t="s">
        <v>14</v>
      </c>
      <c r="E213" s="7" t="n">
        <v>45385</v>
      </c>
      <c r="F21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13" s="2" t="s">
        <v>33</v>
      </c>
      <c r="H213" s="2" t="n">
        <v>11</v>
      </c>
      <c r="I213" s="6" t="str">
        <f aca="false">HYPERLINK("https://mncourtfraud.com/file/MCRO_27-CR-23-1886_Notice of Motion and Motion_2024-04-03_20240430072407.pdf#page=186&amp;:~:text=delusional beliefs","delusional beliefs")</f>
        <v>delusional beliefs</v>
      </c>
      <c r="J213" s="2" t="n">
        <v>186</v>
      </c>
      <c r="K213" s="2" t="n">
        <v>271</v>
      </c>
      <c r="L213" s="2" t="s">
        <v>91</v>
      </c>
      <c r="M213" s="0"/>
    </row>
    <row r="214" customFormat="false" ht="18.7" hidden="false" customHeight="true" outlineLevel="0" collapsed="false">
      <c r="A214" s="4" t="n">
        <v>213</v>
      </c>
      <c r="B214" s="6" t="str">
        <f aca="false">HYPERLINK("https://mncourtfraud.com/file/27-CR-23-1886.pdf","27-CR-23-1886")</f>
        <v>27-CR-23-1886</v>
      </c>
      <c r="C214" s="2" t="n">
        <v>1581</v>
      </c>
      <c r="D214" s="2" t="s">
        <v>14</v>
      </c>
      <c r="E214" s="7" t="n">
        <v>45385</v>
      </c>
      <c r="F21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14" s="2" t="s">
        <v>33</v>
      </c>
      <c r="H214" s="2" t="n">
        <v>11</v>
      </c>
      <c r="I214" s="6" t="str">
        <f aca="false">HYPERLINK("https://mncourtfraud.com/file/MCRO_27-CR-23-1886_Notice of Motion and Motion_2024-04-03_20240430072407.pdf#page=186&amp;:~:text=delusional beliefs","delusional beliefs")</f>
        <v>delusional beliefs</v>
      </c>
      <c r="J214" s="2" t="n">
        <v>186</v>
      </c>
      <c r="K214" s="2" t="n">
        <v>271</v>
      </c>
      <c r="L214" s="2" t="s">
        <v>93</v>
      </c>
      <c r="M214" s="0"/>
    </row>
    <row r="215" customFormat="false" ht="18.7" hidden="false" customHeight="true" outlineLevel="0" collapsed="false">
      <c r="A215" s="4" t="n">
        <v>214</v>
      </c>
      <c r="B215" s="6" t="str">
        <f aca="false">HYPERLINK("https://mncourtfraud.com/file/27-CR-23-1886.pdf","27-CR-23-1886")</f>
        <v>27-CR-23-1886</v>
      </c>
      <c r="C215" s="2" t="n">
        <v>1581</v>
      </c>
      <c r="D215" s="2" t="s">
        <v>14</v>
      </c>
      <c r="E215" s="7" t="n">
        <v>45120</v>
      </c>
      <c r="F215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15" s="2" t="s">
        <v>47</v>
      </c>
      <c r="H215" s="2" t="n">
        <v>11</v>
      </c>
      <c r="I215" s="6" t="str">
        <f aca="false">HYPERLINK("https://mncourtfraud.com/file/MCRO_27-CR-23-1886_Order-Other_2023-07-13_20240430072355.pdf#page=3&amp;:~:text=delusional beliefs","delusional beliefs")</f>
        <v>delusional beliefs</v>
      </c>
      <c r="J215" s="2" t="n">
        <v>3</v>
      </c>
      <c r="K215" s="2" t="n">
        <v>7</v>
      </c>
      <c r="L215" s="2" t="s">
        <v>61</v>
      </c>
      <c r="M215" s="0"/>
    </row>
    <row r="216" customFormat="false" ht="18.7" hidden="false" customHeight="true" outlineLevel="0" collapsed="false">
      <c r="A216" s="4" t="n">
        <v>215</v>
      </c>
      <c r="B216" s="6" t="str">
        <f aca="false">HYPERLINK("https://mncourtfraud.com/file/27-CR-23-1886.pdf","27-CR-23-1886")</f>
        <v>27-CR-23-1886</v>
      </c>
      <c r="C216" s="2" t="n">
        <v>1581</v>
      </c>
      <c r="D216" s="2" t="s">
        <v>14</v>
      </c>
      <c r="E216" s="7" t="n">
        <v>45120</v>
      </c>
      <c r="F216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16" s="2" t="s">
        <v>47</v>
      </c>
      <c r="H216" s="2" t="n">
        <v>11</v>
      </c>
      <c r="I216" s="6" t="str">
        <f aca="false">HYPERLINK("https://mncourtfraud.com/file/MCRO_27-CR-23-1886_Order-Other_2023-07-13_20240430072355.pdf#page=3&amp;:~:text=delusional beliefs","delusional beliefs")</f>
        <v>delusional beliefs</v>
      </c>
      <c r="J216" s="2" t="n">
        <v>3</v>
      </c>
      <c r="K216" s="2" t="n">
        <v>7</v>
      </c>
      <c r="L216" s="2" t="s">
        <v>62</v>
      </c>
      <c r="M216" s="0"/>
    </row>
    <row r="217" customFormat="false" ht="18.7" hidden="false" customHeight="true" outlineLevel="0" collapsed="false">
      <c r="A217" s="4" t="n">
        <v>216</v>
      </c>
      <c r="B217" s="6" t="str">
        <f aca="false">HYPERLINK("https://mncourtfraud.com/file/27-CR-23-1886.pdf","27-CR-23-1886")</f>
        <v>27-CR-23-1886</v>
      </c>
      <c r="C217" s="2" t="n">
        <v>1581</v>
      </c>
      <c r="D217" s="2" t="s">
        <v>14</v>
      </c>
      <c r="E217" s="7" t="n">
        <v>45120</v>
      </c>
      <c r="F217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17" s="2" t="s">
        <v>47</v>
      </c>
      <c r="H217" s="2" t="n">
        <v>11</v>
      </c>
      <c r="I217" s="6" t="str">
        <f aca="false">HYPERLINK("https://mncourtfraud.com/file/MCRO_27-CR-23-1886_Order-Other_2023-07-13_20240430072355.pdf#page=4&amp;:~:text=delusional beliefs","delusional beliefs")</f>
        <v>delusional beliefs</v>
      </c>
      <c r="J217" s="2" t="n">
        <v>4</v>
      </c>
      <c r="K217" s="2" t="n">
        <v>7</v>
      </c>
      <c r="L217" s="2" t="s">
        <v>63</v>
      </c>
      <c r="M217" s="0"/>
    </row>
    <row r="218" customFormat="false" ht="18.7" hidden="false" customHeight="true" outlineLevel="0" collapsed="false">
      <c r="A218" s="4" t="n">
        <v>217</v>
      </c>
      <c r="B218" s="6" t="str">
        <f aca="false">HYPERLINK("https://mncourtfraud.com/file/27-CR-23-1886.pdf","27-CR-23-1886")</f>
        <v>27-CR-23-1886</v>
      </c>
      <c r="C218" s="2" t="n">
        <v>1581</v>
      </c>
      <c r="D218" s="2" t="s">
        <v>14</v>
      </c>
      <c r="E218" s="7" t="n">
        <v>45120</v>
      </c>
      <c r="F218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18" s="2" t="s">
        <v>47</v>
      </c>
      <c r="H218" s="2" t="n">
        <v>11</v>
      </c>
      <c r="I218" s="6" t="str">
        <f aca="false">HYPERLINK("https://mncourtfraud.com/file/MCRO_27-CR-23-1886_Order-Other_2023-07-13_20240430072355.pdf#page=4&amp;:~:text=delusional beliefs","delusional beliefs")</f>
        <v>delusional beliefs</v>
      </c>
      <c r="J218" s="2" t="n">
        <v>4</v>
      </c>
      <c r="K218" s="2" t="n">
        <v>7</v>
      </c>
      <c r="L218" s="2" t="s">
        <v>64</v>
      </c>
      <c r="M218" s="0"/>
    </row>
    <row r="219" customFormat="false" ht="18.7" hidden="false" customHeight="true" outlineLevel="0" collapsed="false">
      <c r="A219" s="4" t="n">
        <v>218</v>
      </c>
      <c r="B219" s="6" t="str">
        <f aca="false">HYPERLINK("https://mncourtfraud.com/file/27-CR-23-1886.pdf","27-CR-23-1886")</f>
        <v>27-CR-23-1886</v>
      </c>
      <c r="C219" s="2" t="n">
        <v>1581</v>
      </c>
      <c r="D219" s="2" t="s">
        <v>14</v>
      </c>
      <c r="E219" s="7" t="n">
        <v>45120</v>
      </c>
      <c r="F219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19" s="2" t="s">
        <v>47</v>
      </c>
      <c r="H219" s="2" t="n">
        <v>11</v>
      </c>
      <c r="I219" s="6" t="str">
        <f aca="false">HYPERLINK("https://mncourtfraud.com/file/MCRO_27-CR-23-1886_Order-Other_2023-07-13_20240430072355.pdf#page=4&amp;:~:text=delusional beliefs","delusional beliefs")</f>
        <v>delusional beliefs</v>
      </c>
      <c r="J219" s="2" t="n">
        <v>4</v>
      </c>
      <c r="K219" s="2" t="n">
        <v>7</v>
      </c>
      <c r="L219" s="2" t="s">
        <v>66</v>
      </c>
      <c r="M219" s="0"/>
    </row>
    <row r="220" customFormat="false" ht="18.7" hidden="false" customHeight="true" outlineLevel="0" collapsed="false">
      <c r="A220" s="4" t="n">
        <v>219</v>
      </c>
      <c r="B220" s="6" t="str">
        <f aca="false">HYPERLINK("https://mncourtfraud.com/file/27-CR-23-3459.pdf","27-CR-23-3459")</f>
        <v>27-CR-23-3459</v>
      </c>
      <c r="C220" s="2" t="n">
        <v>680</v>
      </c>
      <c r="D220" s="2" t="s">
        <v>46</v>
      </c>
      <c r="E220" s="7" t="n">
        <v>45058</v>
      </c>
      <c r="F22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20" s="2" t="s">
        <v>47</v>
      </c>
      <c r="H220" s="2" t="n">
        <v>11</v>
      </c>
      <c r="I220" s="6" t="str">
        <f aca="false">HYPERLINK("https://mncourtfraud.com/file/MCRO_27-CR-23-3459_Order-Other_2023-05-12_20240430072904.pdf#page=12&amp;:~:text=delusional beliefs","delusional beliefs")</f>
        <v>delusional beliefs</v>
      </c>
      <c r="J220" s="2" t="n">
        <v>12</v>
      </c>
      <c r="K220" s="2" t="n">
        <v>27</v>
      </c>
      <c r="L220" s="2" t="s">
        <v>96</v>
      </c>
      <c r="M220" s="0"/>
    </row>
    <row r="221" customFormat="false" ht="18.7" hidden="false" customHeight="true" outlineLevel="0" collapsed="false">
      <c r="A221" s="4" t="n">
        <v>220</v>
      </c>
      <c r="B221" s="6" t="str">
        <f aca="false">HYPERLINK("https://mncourtfraud.com/file/27-CR-23-3459.pdf","27-CR-23-3459")</f>
        <v>27-CR-23-3459</v>
      </c>
      <c r="C221" s="2" t="n">
        <v>680</v>
      </c>
      <c r="D221" s="2" t="s">
        <v>46</v>
      </c>
      <c r="E221" s="7" t="n">
        <v>45058</v>
      </c>
      <c r="F22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21" s="2" t="s">
        <v>47</v>
      </c>
      <c r="H221" s="2" t="n">
        <v>11</v>
      </c>
      <c r="I221" s="6" t="str">
        <f aca="false">HYPERLINK("https://mncourtfraud.com/file/MCRO_27-CR-23-3459_Order-Other_2023-05-12_20240430072904.pdf#page=13&amp;:~:text=delusional beliefs","delusional beliefs")</f>
        <v>delusional beliefs</v>
      </c>
      <c r="J221" s="2" t="n">
        <v>13</v>
      </c>
      <c r="K221" s="2" t="n">
        <v>27</v>
      </c>
      <c r="L221" s="2" t="s">
        <v>97</v>
      </c>
      <c r="M221" s="0"/>
    </row>
    <row r="222" customFormat="false" ht="18.7" hidden="false" customHeight="true" outlineLevel="0" collapsed="false">
      <c r="A222" s="4" t="n">
        <v>221</v>
      </c>
      <c r="B222" s="6" t="str">
        <f aca="false">HYPERLINK("https://mncourtfraud.com/file/27-CR-23-3459.pdf","27-CR-23-3459")</f>
        <v>27-CR-23-3459</v>
      </c>
      <c r="C222" s="2" t="n">
        <v>680</v>
      </c>
      <c r="D222" s="2" t="s">
        <v>46</v>
      </c>
      <c r="E222" s="7" t="n">
        <v>45058</v>
      </c>
      <c r="F22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22" s="2" t="s">
        <v>47</v>
      </c>
      <c r="H222" s="2" t="n">
        <v>11</v>
      </c>
      <c r="I222" s="6" t="str">
        <f aca="false">HYPERLINK("https://mncourtfraud.com/file/MCRO_27-CR-23-3459_Order-Other_2023-05-12_20240430072904.pdf#page=26&amp;:~:text=delusional beliefs","delusional beliefs")</f>
        <v>delusional beliefs</v>
      </c>
      <c r="J222" s="2" t="n">
        <v>26</v>
      </c>
      <c r="K222" s="2" t="n">
        <v>27</v>
      </c>
      <c r="L222" s="2" t="s">
        <v>99</v>
      </c>
      <c r="M222" s="0"/>
    </row>
    <row r="223" customFormat="false" ht="18.7" hidden="false" customHeight="true" outlineLevel="0" collapsed="false">
      <c r="A223" s="4" t="n">
        <v>222</v>
      </c>
      <c r="B223" s="6" t="str">
        <f aca="false">HYPERLINK("https://mncourtfraud.com/file/27-CR-23-3459.pdf","27-CR-23-3459")</f>
        <v>27-CR-23-3459</v>
      </c>
      <c r="C223" s="2" t="n">
        <v>680</v>
      </c>
      <c r="D223" s="2" t="s">
        <v>46</v>
      </c>
      <c r="E223" s="7" t="n">
        <v>45058</v>
      </c>
      <c r="F22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23" s="2" t="s">
        <v>47</v>
      </c>
      <c r="H223" s="2" t="n">
        <v>11</v>
      </c>
      <c r="I223" s="6" t="str">
        <f aca="false">HYPERLINK("https://mncourtfraud.com/file/MCRO_27-CR-23-3459_Order-Other_2023-05-12_20240430072904.pdf#page=26&amp;:~:text=delusional beliefs","delusional beliefs")</f>
        <v>delusional beliefs</v>
      </c>
      <c r="J223" s="2" t="n">
        <v>26</v>
      </c>
      <c r="K223" s="2" t="n">
        <v>27</v>
      </c>
      <c r="L223" s="2" t="s">
        <v>101</v>
      </c>
      <c r="M223" s="0"/>
    </row>
    <row r="224" customFormat="false" ht="18.7" hidden="false" customHeight="true" outlineLevel="0" collapsed="false">
      <c r="A224" s="4" t="n">
        <v>223</v>
      </c>
      <c r="B224" s="6" t="str">
        <f aca="false">HYPERLINK("https://mncourtfraud.com/file/27-CR-23-3460.pdf","27-CR-23-3460")</f>
        <v>27-CR-23-3460</v>
      </c>
      <c r="C224" s="2" t="n">
        <v>680</v>
      </c>
      <c r="D224" s="2" t="s">
        <v>46</v>
      </c>
      <c r="E224" s="7" t="n">
        <v>45058</v>
      </c>
      <c r="F22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24" s="2" t="s">
        <v>47</v>
      </c>
      <c r="H224" s="2" t="n">
        <v>11</v>
      </c>
      <c r="I224" s="6" t="str">
        <f aca="false">HYPERLINK("https://mncourtfraud.com/file/MCRO_27-CR-23-3460_Order-Other_2023-05-12_20240430072942.pdf#page=12&amp;:~:text=delusional beliefs","delusional beliefs")</f>
        <v>delusional beliefs</v>
      </c>
      <c r="J224" s="2" t="n">
        <v>12</v>
      </c>
      <c r="K224" s="2" t="n">
        <v>27</v>
      </c>
      <c r="L224" s="2" t="s">
        <v>96</v>
      </c>
      <c r="M224" s="0"/>
    </row>
    <row r="225" customFormat="false" ht="18.7" hidden="false" customHeight="true" outlineLevel="0" collapsed="false">
      <c r="A225" s="4" t="n">
        <v>224</v>
      </c>
      <c r="B225" s="6" t="str">
        <f aca="false">HYPERLINK("https://mncourtfraud.com/file/27-CR-23-3460.pdf","27-CR-23-3460")</f>
        <v>27-CR-23-3460</v>
      </c>
      <c r="C225" s="2" t="n">
        <v>680</v>
      </c>
      <c r="D225" s="2" t="s">
        <v>46</v>
      </c>
      <c r="E225" s="7" t="n">
        <v>45058</v>
      </c>
      <c r="F22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25" s="2" t="s">
        <v>47</v>
      </c>
      <c r="H225" s="2" t="n">
        <v>11</v>
      </c>
      <c r="I225" s="6" t="str">
        <f aca="false">HYPERLINK("https://mncourtfraud.com/file/MCRO_27-CR-23-3460_Order-Other_2023-05-12_20240430072942.pdf#page=13&amp;:~:text=delusional beliefs","delusional beliefs")</f>
        <v>delusional beliefs</v>
      </c>
      <c r="J225" s="2" t="n">
        <v>13</v>
      </c>
      <c r="K225" s="2" t="n">
        <v>27</v>
      </c>
      <c r="L225" s="2" t="s">
        <v>97</v>
      </c>
      <c r="M225" s="0"/>
    </row>
    <row r="226" customFormat="false" ht="18.7" hidden="false" customHeight="true" outlineLevel="0" collapsed="false">
      <c r="A226" s="4" t="n">
        <v>225</v>
      </c>
      <c r="B226" s="6" t="str">
        <f aca="false">HYPERLINK("https://mncourtfraud.com/file/27-CR-23-3460.pdf","27-CR-23-3460")</f>
        <v>27-CR-23-3460</v>
      </c>
      <c r="C226" s="2" t="n">
        <v>680</v>
      </c>
      <c r="D226" s="2" t="s">
        <v>46</v>
      </c>
      <c r="E226" s="7" t="n">
        <v>45058</v>
      </c>
      <c r="F22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26" s="2" t="s">
        <v>47</v>
      </c>
      <c r="H226" s="2" t="n">
        <v>11</v>
      </c>
      <c r="I226" s="6" t="str">
        <f aca="false">HYPERLINK("https://mncourtfraud.com/file/MCRO_27-CR-23-3460_Order-Other_2023-05-12_20240430072942.pdf#page=26&amp;:~:text=delusional beliefs","delusional beliefs")</f>
        <v>delusional beliefs</v>
      </c>
      <c r="J226" s="2" t="n">
        <v>26</v>
      </c>
      <c r="K226" s="2" t="n">
        <v>27</v>
      </c>
      <c r="L226" s="2" t="s">
        <v>99</v>
      </c>
      <c r="M226" s="0"/>
    </row>
    <row r="227" customFormat="false" ht="18.7" hidden="false" customHeight="true" outlineLevel="0" collapsed="false">
      <c r="A227" s="4" t="n">
        <v>226</v>
      </c>
      <c r="B227" s="6" t="str">
        <f aca="false">HYPERLINK("https://mncourtfraud.com/file/27-CR-23-3460.pdf","27-CR-23-3460")</f>
        <v>27-CR-23-3460</v>
      </c>
      <c r="C227" s="2" t="n">
        <v>680</v>
      </c>
      <c r="D227" s="2" t="s">
        <v>46</v>
      </c>
      <c r="E227" s="7" t="n">
        <v>45058</v>
      </c>
      <c r="F22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27" s="2" t="s">
        <v>47</v>
      </c>
      <c r="H227" s="2" t="n">
        <v>11</v>
      </c>
      <c r="I227" s="6" t="str">
        <f aca="false">HYPERLINK("https://mncourtfraud.com/file/MCRO_27-CR-23-3460_Order-Other_2023-05-12_20240430072942.pdf#page=26&amp;:~:text=delusional beliefs","delusional beliefs")</f>
        <v>delusional beliefs</v>
      </c>
      <c r="J227" s="2" t="n">
        <v>26</v>
      </c>
      <c r="K227" s="2" t="n">
        <v>27</v>
      </c>
      <c r="L227" s="2" t="s">
        <v>101</v>
      </c>
      <c r="M227" s="0"/>
    </row>
    <row r="228" customFormat="false" ht="18.7" hidden="false" customHeight="true" outlineLevel="0" collapsed="false">
      <c r="A228" s="4" t="n">
        <v>227</v>
      </c>
      <c r="B228" s="6" t="str">
        <f aca="false">HYPERLINK("https://mncourtfraud.com/file/27-CR-23-1886.pdf","27-CR-23-1886")</f>
        <v>27-CR-23-1886</v>
      </c>
      <c r="C228" s="2" t="n">
        <v>1581</v>
      </c>
      <c r="D228" s="2" t="s">
        <v>14</v>
      </c>
      <c r="E228" s="7" t="n">
        <v>45385</v>
      </c>
      <c r="F22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28" s="2" t="s">
        <v>33</v>
      </c>
      <c r="H228" s="2" t="n">
        <v>11</v>
      </c>
      <c r="I228" s="6" t="str">
        <f aca="false">HYPERLINK("https://mncourtfraud.com/file/MCRO_27-CR-23-1886_Notice of Motion and Motion_2024-04-03_20240430072407.pdf#page=107&amp;:~:text=fight or flight","fight or flight")</f>
        <v>fight or flight</v>
      </c>
      <c r="J228" s="2" t="n">
        <v>107</v>
      </c>
      <c r="K228" s="2" t="n">
        <v>271</v>
      </c>
      <c r="L228" s="2" t="s">
        <v>157</v>
      </c>
      <c r="M228" s="0"/>
    </row>
    <row r="229" customFormat="false" ht="18.7" hidden="false" customHeight="true" outlineLevel="0" collapsed="false">
      <c r="A229" s="4" t="n">
        <v>228</v>
      </c>
      <c r="B229" s="6" t="str">
        <f aca="false">HYPERLINK("https://mncourtfraud.com/file/27-CR-23-3459.pdf","27-CR-23-3459")</f>
        <v>27-CR-23-3459</v>
      </c>
      <c r="C229" s="2" t="n">
        <v>680</v>
      </c>
      <c r="D229" s="2" t="s">
        <v>46</v>
      </c>
      <c r="E229" s="7" t="n">
        <v>45058</v>
      </c>
      <c r="F22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29" s="2" t="s">
        <v>47</v>
      </c>
      <c r="H229" s="2" t="n">
        <v>11</v>
      </c>
      <c r="I229" s="6" t="str">
        <f aca="false">HYPERLINK("https://mncourtfraud.com/file/MCRO_27-CR-23-3459_Order-Other_2023-05-12_20240430072904.pdf#page=19&amp;:~:text=fight or flight","fight or flight")</f>
        <v>fight or flight</v>
      </c>
      <c r="J229" s="2" t="n">
        <v>19</v>
      </c>
      <c r="K229" s="2" t="n">
        <v>27</v>
      </c>
      <c r="L229" s="2" t="s">
        <v>158</v>
      </c>
      <c r="M229" s="0"/>
    </row>
    <row r="230" customFormat="false" ht="18.7" hidden="false" customHeight="true" outlineLevel="0" collapsed="false">
      <c r="A230" s="4" t="n">
        <v>229</v>
      </c>
      <c r="B230" s="6" t="str">
        <f aca="false">HYPERLINK("https://mncourtfraud.com/file/27-CR-23-3460.pdf","27-CR-23-3460")</f>
        <v>27-CR-23-3460</v>
      </c>
      <c r="C230" s="2" t="n">
        <v>680</v>
      </c>
      <c r="D230" s="2" t="s">
        <v>46</v>
      </c>
      <c r="E230" s="7" t="n">
        <v>45058</v>
      </c>
      <c r="F23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30" s="2" t="s">
        <v>47</v>
      </c>
      <c r="H230" s="2" t="n">
        <v>11</v>
      </c>
      <c r="I230" s="6" t="str">
        <f aca="false">HYPERLINK("https://mncourtfraud.com/file/MCRO_27-CR-23-3460_Order-Other_2023-05-12_20240430072942.pdf#page=19&amp;:~:text=fight or flight","fight or flight")</f>
        <v>fight or flight</v>
      </c>
      <c r="J230" s="2" t="n">
        <v>19</v>
      </c>
      <c r="K230" s="2" t="n">
        <v>27</v>
      </c>
      <c r="L230" s="2" t="s">
        <v>158</v>
      </c>
      <c r="M230" s="0"/>
    </row>
    <row r="231" customFormat="false" ht="18.7" hidden="false" customHeight="true" outlineLevel="0" collapsed="false">
      <c r="A231" s="4" t="n">
        <v>230</v>
      </c>
      <c r="B231" s="6" t="str">
        <f aca="false">HYPERLINK("https://mncourtfraud.com/file/27-CR-23-1886.pdf","27-CR-23-1886")</f>
        <v>27-CR-23-1886</v>
      </c>
      <c r="C231" s="2" t="n">
        <v>1581</v>
      </c>
      <c r="D231" s="2" t="s">
        <v>14</v>
      </c>
      <c r="E231" s="7" t="n">
        <v>45385</v>
      </c>
      <c r="F23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31" s="2" t="s">
        <v>33</v>
      </c>
      <c r="H231" s="2" t="n">
        <v>11</v>
      </c>
      <c r="I231" s="6" t="str">
        <f aca="false">HYPERLINK("https://mncourtfraud.com/file/MCRO_27-CR-23-1886_Notice of Motion and Motion_2024-04-03_20240430072407.pdf#page=118&amp;:~:text=high school","high school")</f>
        <v>high school</v>
      </c>
      <c r="J231" s="2" t="n">
        <v>118</v>
      </c>
      <c r="K231" s="2" t="n">
        <v>271</v>
      </c>
      <c r="L231" s="2" t="s">
        <v>159</v>
      </c>
      <c r="M231" s="0"/>
    </row>
    <row r="232" customFormat="false" ht="18.7" hidden="false" customHeight="true" outlineLevel="0" collapsed="false">
      <c r="A232" s="4" t="n">
        <v>231</v>
      </c>
      <c r="B232" s="6" t="str">
        <f aca="false">HYPERLINK("https://mncourtfraud.com/file/27-CR-23-3459.pdf","27-CR-23-3459")</f>
        <v>27-CR-23-3459</v>
      </c>
      <c r="C232" s="2" t="n">
        <v>680</v>
      </c>
      <c r="D232" s="2" t="s">
        <v>46</v>
      </c>
      <c r="E232" s="7" t="n">
        <v>45058</v>
      </c>
      <c r="F23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32" s="2" t="s">
        <v>47</v>
      </c>
      <c r="H232" s="2" t="n">
        <v>11</v>
      </c>
      <c r="I232" s="6" t="str">
        <f aca="false">HYPERLINK("https://mncourtfraud.com/file/MCRO_27-CR-23-3459_Order-Other_2023-05-12_20240430072904.pdf#page=4&amp;:~:text=high school","high school")</f>
        <v>high school</v>
      </c>
      <c r="J232" s="2" t="n">
        <v>4</v>
      </c>
      <c r="K232" s="2" t="n">
        <v>27</v>
      </c>
      <c r="L232" s="2" t="s">
        <v>160</v>
      </c>
      <c r="M232" s="0"/>
    </row>
    <row r="233" customFormat="false" ht="18.7" hidden="false" customHeight="true" outlineLevel="0" collapsed="false">
      <c r="A233" s="4" t="n">
        <v>232</v>
      </c>
      <c r="B233" s="6" t="str">
        <f aca="false">HYPERLINK("https://mncourtfraud.com/file/27-CR-23-3459.pdf","27-CR-23-3459")</f>
        <v>27-CR-23-3459</v>
      </c>
      <c r="C233" s="2" t="n">
        <v>680</v>
      </c>
      <c r="D233" s="2" t="s">
        <v>46</v>
      </c>
      <c r="E233" s="7" t="n">
        <v>45058</v>
      </c>
      <c r="F23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33" s="2" t="s">
        <v>47</v>
      </c>
      <c r="H233" s="2" t="n">
        <v>11</v>
      </c>
      <c r="I233" s="6" t="str">
        <f aca="false">HYPERLINK("https://mncourtfraud.com/file/MCRO_27-CR-23-3459_Order-Other_2023-05-12_20240430072904.pdf#page=4&amp;:~:text=high school","high school")</f>
        <v>high school</v>
      </c>
      <c r="J233" s="2" t="n">
        <v>4</v>
      </c>
      <c r="K233" s="2" t="n">
        <v>27</v>
      </c>
      <c r="L233" s="2" t="s">
        <v>161</v>
      </c>
      <c r="M233" s="0"/>
    </row>
    <row r="234" customFormat="false" ht="18.7" hidden="false" customHeight="true" outlineLevel="0" collapsed="false">
      <c r="A234" s="4" t="n">
        <v>233</v>
      </c>
      <c r="B234" s="6" t="str">
        <f aca="false">HYPERLINK("https://mncourtfraud.com/file/27-CR-23-3459.pdf","27-CR-23-3459")</f>
        <v>27-CR-23-3459</v>
      </c>
      <c r="C234" s="2" t="n">
        <v>680</v>
      </c>
      <c r="D234" s="2" t="s">
        <v>46</v>
      </c>
      <c r="E234" s="7" t="n">
        <v>45058</v>
      </c>
      <c r="F23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34" s="2" t="s">
        <v>47</v>
      </c>
      <c r="H234" s="2" t="n">
        <v>11</v>
      </c>
      <c r="I234" s="6" t="str">
        <f aca="false">HYPERLINK("https://mncourtfraud.com/file/MCRO_27-CR-23-3459_Order-Other_2023-05-12_20240430072904.pdf#page=6&amp;:~:text=high school","high school")</f>
        <v>high school</v>
      </c>
      <c r="J234" s="2" t="n">
        <v>6</v>
      </c>
      <c r="K234" s="2" t="n">
        <v>27</v>
      </c>
      <c r="L234" s="2" t="s">
        <v>162</v>
      </c>
      <c r="M234" s="0"/>
    </row>
    <row r="235" customFormat="false" ht="18.7" hidden="false" customHeight="true" outlineLevel="0" collapsed="false">
      <c r="A235" s="4" t="n">
        <v>234</v>
      </c>
      <c r="B235" s="6" t="str">
        <f aca="false">HYPERLINK("https://mncourtfraud.com/file/27-CR-23-3459.pdf","27-CR-23-3459")</f>
        <v>27-CR-23-3459</v>
      </c>
      <c r="C235" s="2" t="n">
        <v>680</v>
      </c>
      <c r="D235" s="2" t="s">
        <v>46</v>
      </c>
      <c r="E235" s="7" t="n">
        <v>45058</v>
      </c>
      <c r="F23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35" s="2" t="s">
        <v>47</v>
      </c>
      <c r="H235" s="2" t="n">
        <v>11</v>
      </c>
      <c r="I235" s="6" t="str">
        <f aca="false">HYPERLINK("https://mncourtfraud.com/file/MCRO_27-CR-23-3459_Order-Other_2023-05-12_20240430072904.pdf#page=15&amp;:~:text=high school","high school")</f>
        <v>high school</v>
      </c>
      <c r="J235" s="2" t="n">
        <v>15</v>
      </c>
      <c r="K235" s="2" t="n">
        <v>27</v>
      </c>
      <c r="L235" s="2" t="s">
        <v>163</v>
      </c>
      <c r="M235" s="0"/>
    </row>
    <row r="236" customFormat="false" ht="18.7" hidden="false" customHeight="true" outlineLevel="0" collapsed="false">
      <c r="A236" s="4" t="n">
        <v>235</v>
      </c>
      <c r="B236" s="6" t="str">
        <f aca="false">HYPERLINK("https://mncourtfraud.com/file/27-CR-23-3460.pdf","27-CR-23-3460")</f>
        <v>27-CR-23-3460</v>
      </c>
      <c r="C236" s="2" t="n">
        <v>680</v>
      </c>
      <c r="D236" s="2" t="s">
        <v>46</v>
      </c>
      <c r="E236" s="7" t="n">
        <v>45058</v>
      </c>
      <c r="F23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36" s="2" t="s">
        <v>47</v>
      </c>
      <c r="H236" s="2" t="n">
        <v>11</v>
      </c>
      <c r="I236" s="6" t="str">
        <f aca="false">HYPERLINK("https://mncourtfraud.com/file/MCRO_27-CR-23-3460_Order-Other_2023-05-12_20240430072942.pdf#page=4&amp;:~:text=high school","high school")</f>
        <v>high school</v>
      </c>
      <c r="J236" s="2" t="n">
        <v>4</v>
      </c>
      <c r="K236" s="2" t="n">
        <v>27</v>
      </c>
      <c r="L236" s="2" t="s">
        <v>160</v>
      </c>
      <c r="M236" s="0"/>
    </row>
    <row r="237" customFormat="false" ht="18.7" hidden="false" customHeight="true" outlineLevel="0" collapsed="false">
      <c r="A237" s="4" t="n">
        <v>236</v>
      </c>
      <c r="B237" s="6" t="str">
        <f aca="false">HYPERLINK("https://mncourtfraud.com/file/27-CR-23-3460.pdf","27-CR-23-3460")</f>
        <v>27-CR-23-3460</v>
      </c>
      <c r="C237" s="2" t="n">
        <v>680</v>
      </c>
      <c r="D237" s="2" t="s">
        <v>46</v>
      </c>
      <c r="E237" s="7" t="n">
        <v>45058</v>
      </c>
      <c r="F23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37" s="2" t="s">
        <v>47</v>
      </c>
      <c r="H237" s="2" t="n">
        <v>11</v>
      </c>
      <c r="I237" s="6" t="str">
        <f aca="false">HYPERLINK("https://mncourtfraud.com/file/MCRO_27-CR-23-3460_Order-Other_2023-05-12_20240430072942.pdf#page=4&amp;:~:text=high school","high school")</f>
        <v>high school</v>
      </c>
      <c r="J237" s="2" t="n">
        <v>4</v>
      </c>
      <c r="K237" s="2" t="n">
        <v>27</v>
      </c>
      <c r="L237" s="2" t="s">
        <v>161</v>
      </c>
      <c r="M237" s="0"/>
    </row>
    <row r="238" customFormat="false" ht="18.7" hidden="false" customHeight="true" outlineLevel="0" collapsed="false">
      <c r="A238" s="4" t="n">
        <v>237</v>
      </c>
      <c r="B238" s="6" t="str">
        <f aca="false">HYPERLINK("https://mncourtfraud.com/file/27-CR-23-3460.pdf","27-CR-23-3460")</f>
        <v>27-CR-23-3460</v>
      </c>
      <c r="C238" s="2" t="n">
        <v>680</v>
      </c>
      <c r="D238" s="2" t="s">
        <v>46</v>
      </c>
      <c r="E238" s="7" t="n">
        <v>45058</v>
      </c>
      <c r="F23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38" s="2" t="s">
        <v>47</v>
      </c>
      <c r="H238" s="2" t="n">
        <v>11</v>
      </c>
      <c r="I238" s="6" t="str">
        <f aca="false">HYPERLINK("https://mncourtfraud.com/file/MCRO_27-CR-23-3460_Order-Other_2023-05-12_20240430072942.pdf#page=6&amp;:~:text=high school","high school")</f>
        <v>high school</v>
      </c>
      <c r="J238" s="2" t="n">
        <v>6</v>
      </c>
      <c r="K238" s="2" t="n">
        <v>27</v>
      </c>
      <c r="L238" s="2" t="s">
        <v>162</v>
      </c>
      <c r="M238" s="0"/>
    </row>
    <row r="239" customFormat="false" ht="18.7" hidden="false" customHeight="true" outlineLevel="0" collapsed="false">
      <c r="A239" s="4" t="n">
        <v>238</v>
      </c>
      <c r="B239" s="6" t="str">
        <f aca="false">HYPERLINK("https://mncourtfraud.com/file/27-CR-23-3460.pdf","27-CR-23-3460")</f>
        <v>27-CR-23-3460</v>
      </c>
      <c r="C239" s="2" t="n">
        <v>680</v>
      </c>
      <c r="D239" s="2" t="s">
        <v>46</v>
      </c>
      <c r="E239" s="7" t="n">
        <v>45058</v>
      </c>
      <c r="F23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39" s="2" t="s">
        <v>47</v>
      </c>
      <c r="H239" s="2" t="n">
        <v>11</v>
      </c>
      <c r="I239" s="6" t="str">
        <f aca="false">HYPERLINK("https://mncourtfraud.com/file/MCRO_27-CR-23-3460_Order-Other_2023-05-12_20240430072942.pdf#page=15&amp;:~:text=high school","high school")</f>
        <v>high school</v>
      </c>
      <c r="J239" s="2" t="n">
        <v>15</v>
      </c>
      <c r="K239" s="2" t="n">
        <v>27</v>
      </c>
      <c r="L239" s="2" t="s">
        <v>163</v>
      </c>
      <c r="M239" s="0"/>
    </row>
    <row r="240" customFormat="false" ht="18.7" hidden="false" customHeight="true" outlineLevel="0" collapsed="false">
      <c r="A240" s="4" t="n">
        <v>239</v>
      </c>
      <c r="B240" s="6" t="str">
        <f aca="false">HYPERLINK("https://mncourtfraud.com/file/27-CR-23-1886.pdf","27-CR-23-1886")</f>
        <v>27-CR-23-1886</v>
      </c>
      <c r="C240" s="2" t="n">
        <v>1581</v>
      </c>
      <c r="D240" s="2" t="s">
        <v>14</v>
      </c>
      <c r="E240" s="7" t="n">
        <v>45385</v>
      </c>
      <c r="F24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40" s="2" t="s">
        <v>33</v>
      </c>
      <c r="H240" s="2" t="n">
        <v>11</v>
      </c>
      <c r="I240" s="6" t="str">
        <f aca="false">HYPERLINK("https://mncourtfraud.com/file/MCRO_27-CR-23-1886_Notice of Motion and Motion_2024-04-03_20240430072407.pdf#page=123&amp;:~:text=inflated","inflated")</f>
        <v>inflated</v>
      </c>
      <c r="J240" s="2" t="n">
        <v>123</v>
      </c>
      <c r="K240" s="2" t="n">
        <v>271</v>
      </c>
      <c r="L240" s="2" t="s">
        <v>115</v>
      </c>
      <c r="M240" s="0"/>
    </row>
    <row r="241" customFormat="false" ht="18.7" hidden="false" customHeight="true" outlineLevel="0" collapsed="false">
      <c r="A241" s="4" t="n">
        <v>240</v>
      </c>
      <c r="B241" s="6" t="str">
        <f aca="false">HYPERLINK("https://mncourtfraud.com/file/27-CR-23-3459.pdf","27-CR-23-3459")</f>
        <v>27-CR-23-3459</v>
      </c>
      <c r="C241" s="2" t="n">
        <v>680</v>
      </c>
      <c r="D241" s="2" t="s">
        <v>46</v>
      </c>
      <c r="E241" s="7" t="n">
        <v>45058</v>
      </c>
      <c r="F24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41" s="2" t="s">
        <v>47</v>
      </c>
      <c r="H241" s="2" t="n">
        <v>11</v>
      </c>
      <c r="I241" s="6" t="str">
        <f aca="false">HYPERLINK("https://mncourtfraud.com/file/MCRO_27-CR-23-3459_Order-Other_2023-05-12_20240430072904.pdf#page=14&amp;:~:text=inflated","inflated")</f>
        <v>inflated</v>
      </c>
      <c r="J241" s="2" t="n">
        <v>14</v>
      </c>
      <c r="K241" s="2" t="n">
        <v>27</v>
      </c>
      <c r="L241" s="2" t="s">
        <v>164</v>
      </c>
      <c r="M241" s="0"/>
    </row>
    <row r="242" customFormat="false" ht="18.7" hidden="false" customHeight="true" outlineLevel="0" collapsed="false">
      <c r="A242" s="4" t="n">
        <v>241</v>
      </c>
      <c r="B242" s="6" t="str">
        <f aca="false">HYPERLINK("https://mncourtfraud.com/file/27-CR-23-3460.pdf","27-CR-23-3460")</f>
        <v>27-CR-23-3460</v>
      </c>
      <c r="C242" s="2" t="n">
        <v>680</v>
      </c>
      <c r="D242" s="2" t="s">
        <v>46</v>
      </c>
      <c r="E242" s="7" t="n">
        <v>45058</v>
      </c>
      <c r="F24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42" s="2" t="s">
        <v>47</v>
      </c>
      <c r="H242" s="2" t="n">
        <v>11</v>
      </c>
      <c r="I242" s="6" t="str">
        <f aca="false">HYPERLINK("https://mncourtfraud.com/file/MCRO_27-CR-23-3460_Order-Other_2023-05-12_20240430072942.pdf#page=14&amp;:~:text=inflated","inflated")</f>
        <v>inflated</v>
      </c>
      <c r="J242" s="2" t="n">
        <v>14</v>
      </c>
      <c r="K242" s="2" t="n">
        <v>27</v>
      </c>
      <c r="L242" s="2" t="s">
        <v>164</v>
      </c>
      <c r="M242" s="0"/>
    </row>
    <row r="243" customFormat="false" ht="18.7" hidden="false" customHeight="true" outlineLevel="0" collapsed="false">
      <c r="A243" s="4" t="n">
        <v>242</v>
      </c>
      <c r="B243" s="6" t="str">
        <f aca="false">HYPERLINK("https://mncourtfraud.com/file/27-CR-23-1886.pdf","27-CR-23-1886")</f>
        <v>27-CR-23-1886</v>
      </c>
      <c r="C243" s="2" t="n">
        <v>1581</v>
      </c>
      <c r="D243" s="2" t="s">
        <v>14</v>
      </c>
      <c r="E243" s="7" t="n">
        <v>45120</v>
      </c>
      <c r="F243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243" s="2" t="s">
        <v>60</v>
      </c>
      <c r="H243" s="2" t="n">
        <v>11</v>
      </c>
      <c r="I243" s="6" t="str">
        <f aca="false">HYPERLINK("https://mncourtfraud.com/file/MCRO_27-CR-23-1886_Finding of Incompetency and Order_2023-07-13_20240430072356.pdf#page=5&amp;:~:text=persecution","persecution")</f>
        <v>persecution</v>
      </c>
      <c r="J243" s="2" t="n">
        <v>5</v>
      </c>
      <c r="K243" s="2" t="n">
        <v>7</v>
      </c>
      <c r="L243" s="2" t="s">
        <v>165</v>
      </c>
      <c r="M243" s="0"/>
    </row>
    <row r="244" customFormat="false" ht="18.7" hidden="false" customHeight="true" outlineLevel="0" collapsed="false">
      <c r="A244" s="4" t="n">
        <v>243</v>
      </c>
      <c r="B244" s="6" t="str">
        <f aca="false">HYPERLINK("https://mncourtfraud.com/file/27-CR-23-1886.pdf","27-CR-23-1886")</f>
        <v>27-CR-23-1886</v>
      </c>
      <c r="C244" s="2" t="n">
        <v>1581</v>
      </c>
      <c r="D244" s="2" t="s">
        <v>14</v>
      </c>
      <c r="E244" s="7" t="n">
        <v>45385</v>
      </c>
      <c r="F24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44" s="2" t="s">
        <v>33</v>
      </c>
      <c r="H244" s="2" t="n">
        <v>11</v>
      </c>
      <c r="I244" s="6" t="str">
        <f aca="false">HYPERLINK("https://mncourtfraud.com/file/MCRO_27-CR-23-1886_Notice of Motion and Motion_2024-04-03_20240430072407.pdf#page=124&amp;:~:text=persecution","persecution")</f>
        <v>persecution</v>
      </c>
      <c r="J244" s="2" t="n">
        <v>124</v>
      </c>
      <c r="K244" s="2" t="n">
        <v>271</v>
      </c>
      <c r="L244" s="2" t="s">
        <v>166</v>
      </c>
      <c r="M244" s="0"/>
    </row>
    <row r="245" customFormat="false" ht="18.7" hidden="false" customHeight="true" outlineLevel="0" collapsed="false">
      <c r="A245" s="4" t="n">
        <v>244</v>
      </c>
      <c r="B245" s="6" t="str">
        <f aca="false">HYPERLINK("https://mncourtfraud.com/file/27-CR-23-1886.pdf","27-CR-23-1886")</f>
        <v>27-CR-23-1886</v>
      </c>
      <c r="C245" s="2" t="n">
        <v>1581</v>
      </c>
      <c r="D245" s="2" t="s">
        <v>14</v>
      </c>
      <c r="E245" s="7" t="n">
        <v>45385</v>
      </c>
      <c r="F24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45" s="2" t="s">
        <v>33</v>
      </c>
      <c r="H245" s="2" t="n">
        <v>11</v>
      </c>
      <c r="I245" s="6" t="str">
        <f aca="false">HYPERLINK("https://mncourtfraud.com/file/MCRO_27-CR-23-1886_Notice of Motion and Motion_2024-04-03_20240430072407.pdf#page=124&amp;:~:text=persecution","persecution")</f>
        <v>persecution</v>
      </c>
      <c r="J245" s="2" t="n">
        <v>124</v>
      </c>
      <c r="K245" s="2" t="n">
        <v>271</v>
      </c>
      <c r="L245" s="2" t="s">
        <v>167</v>
      </c>
      <c r="M245" s="0"/>
    </row>
    <row r="246" customFormat="false" ht="18.7" hidden="false" customHeight="true" outlineLevel="0" collapsed="false">
      <c r="A246" s="4" t="n">
        <v>245</v>
      </c>
      <c r="B246" s="6" t="str">
        <f aca="false">HYPERLINK("https://mncourtfraud.com/file/27-CR-23-1886.pdf","27-CR-23-1886")</f>
        <v>27-CR-23-1886</v>
      </c>
      <c r="C246" s="2" t="n">
        <v>1581</v>
      </c>
      <c r="D246" s="2" t="s">
        <v>14</v>
      </c>
      <c r="E246" s="7" t="n">
        <v>45385</v>
      </c>
      <c r="F24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46" s="2" t="s">
        <v>33</v>
      </c>
      <c r="H246" s="2" t="n">
        <v>11</v>
      </c>
      <c r="I246" s="6" t="str">
        <f aca="false">HYPERLINK("https://mncourtfraud.com/file/MCRO_27-CR-23-1886_Notice of Motion and Motion_2024-04-03_20240430072407.pdf#page=179&amp;:~:text=persecution","persecution")</f>
        <v>persecution</v>
      </c>
      <c r="J246" s="2" t="n">
        <v>179</v>
      </c>
      <c r="K246" s="2" t="n">
        <v>271</v>
      </c>
      <c r="L246" s="2" t="s">
        <v>168</v>
      </c>
      <c r="M246" s="0"/>
    </row>
    <row r="247" customFormat="false" ht="18.7" hidden="false" customHeight="true" outlineLevel="0" collapsed="false">
      <c r="A247" s="4" t="n">
        <v>246</v>
      </c>
      <c r="B247" s="6" t="str">
        <f aca="false">HYPERLINK("https://mncourtfraud.com/file/27-CR-23-1886.pdf","27-CR-23-1886")</f>
        <v>27-CR-23-1886</v>
      </c>
      <c r="C247" s="2" t="n">
        <v>1581</v>
      </c>
      <c r="D247" s="2" t="s">
        <v>14</v>
      </c>
      <c r="E247" s="7" t="n">
        <v>45120</v>
      </c>
      <c r="F247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47" s="2" t="s">
        <v>47</v>
      </c>
      <c r="H247" s="2" t="n">
        <v>11</v>
      </c>
      <c r="I247" s="6" t="str">
        <f aca="false">HYPERLINK("https://mncourtfraud.com/file/MCRO_27-CR-23-1886_Order-Other_2023-07-13_20240430072355.pdf#page=5&amp;:~:text=persecution","persecution")</f>
        <v>persecution</v>
      </c>
      <c r="J247" s="2" t="n">
        <v>5</v>
      </c>
      <c r="K247" s="2" t="n">
        <v>7</v>
      </c>
      <c r="L247" s="2" t="s">
        <v>165</v>
      </c>
      <c r="M247" s="0"/>
    </row>
    <row r="248" customFormat="false" ht="18.7" hidden="false" customHeight="true" outlineLevel="0" collapsed="false">
      <c r="A248" s="4" t="n">
        <v>247</v>
      </c>
      <c r="B248" s="6" t="str">
        <f aca="false">HYPERLINK("https://mncourtfraud.com/file/27-CR-23-3459.pdf","27-CR-23-3459")</f>
        <v>27-CR-23-3459</v>
      </c>
      <c r="C248" s="2" t="n">
        <v>680</v>
      </c>
      <c r="D248" s="2" t="s">
        <v>46</v>
      </c>
      <c r="E248" s="7" t="n">
        <v>45058</v>
      </c>
      <c r="F24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48" s="2" t="s">
        <v>47</v>
      </c>
      <c r="H248" s="2" t="n">
        <v>11</v>
      </c>
      <c r="I248" s="6" t="str">
        <f aca="false">HYPERLINK("https://mncourtfraud.com/file/MCRO_27-CR-23-3459_Order-Other_2023-05-12_20240430072904.pdf#page=14&amp;:~:text=persecution","persecution")</f>
        <v>persecution</v>
      </c>
      <c r="J248" s="2" t="n">
        <v>14</v>
      </c>
      <c r="K248" s="2" t="n">
        <v>27</v>
      </c>
      <c r="L248" s="2" t="s">
        <v>119</v>
      </c>
      <c r="M248" s="0"/>
    </row>
    <row r="249" customFormat="false" ht="18.7" hidden="false" customHeight="true" outlineLevel="0" collapsed="false">
      <c r="A249" s="4" t="n">
        <v>248</v>
      </c>
      <c r="B249" s="6" t="str">
        <f aca="false">HYPERLINK("https://mncourtfraud.com/file/27-CR-23-3460.pdf","27-CR-23-3460")</f>
        <v>27-CR-23-3460</v>
      </c>
      <c r="C249" s="2" t="n">
        <v>680</v>
      </c>
      <c r="D249" s="2" t="s">
        <v>46</v>
      </c>
      <c r="E249" s="7" t="n">
        <v>45058</v>
      </c>
      <c r="F24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49" s="2" t="s">
        <v>47</v>
      </c>
      <c r="H249" s="2" t="n">
        <v>11</v>
      </c>
      <c r="I249" s="6" t="str">
        <f aca="false">HYPERLINK("https://mncourtfraud.com/file/MCRO_27-CR-23-3460_Order-Other_2023-05-12_20240430072942.pdf#page=14&amp;:~:text=persecution","persecution")</f>
        <v>persecution</v>
      </c>
      <c r="J249" s="2" t="n">
        <v>14</v>
      </c>
      <c r="K249" s="2" t="n">
        <v>27</v>
      </c>
      <c r="L249" s="2" t="s">
        <v>119</v>
      </c>
      <c r="M249" s="0"/>
    </row>
    <row r="250" customFormat="false" ht="18.7" hidden="false" customHeight="true" outlineLevel="0" collapsed="false">
      <c r="A250" s="4" t="n">
        <v>249</v>
      </c>
      <c r="B250" s="6" t="str">
        <f aca="false">HYPERLINK("https://mncourtfraud.com/file/27-CR-23-1886.pdf","27-CR-23-1886")</f>
        <v>27-CR-23-1886</v>
      </c>
      <c r="C250" s="2" t="n">
        <v>1581</v>
      </c>
      <c r="D250" s="2" t="s">
        <v>14</v>
      </c>
      <c r="E250" s="7" t="n">
        <v>45391</v>
      </c>
      <c r="F250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250" s="2" t="s">
        <v>15</v>
      </c>
      <c r="H250" s="2" t="n">
        <v>11</v>
      </c>
      <c r="I250" s="6" t="str">
        <f aca="false">HYPERLINK("https://mncourtfraud.com/file/MCRO_27-CR-23-1886_Affidavit-Other_2024-04-09_20240430072354.pdf#page=2&amp;:~:text=proceed pro se","proceed pro se")</f>
        <v>proceed pro se</v>
      </c>
      <c r="J250" s="2" t="n">
        <v>2</v>
      </c>
      <c r="K250" s="2" t="n">
        <v>213</v>
      </c>
      <c r="L250" s="2" t="s">
        <v>169</v>
      </c>
      <c r="M250" s="0"/>
    </row>
    <row r="251" customFormat="false" ht="18.7" hidden="false" customHeight="true" outlineLevel="0" collapsed="false">
      <c r="A251" s="4" t="n">
        <v>250</v>
      </c>
      <c r="B251" s="6" t="str">
        <f aca="false">HYPERLINK("https://mncourtfraud.com/file/27-CR-23-1886.pdf","27-CR-23-1886")</f>
        <v>27-CR-23-1886</v>
      </c>
      <c r="C251" s="2" t="n">
        <v>1581</v>
      </c>
      <c r="D251" s="2" t="s">
        <v>14</v>
      </c>
      <c r="E251" s="7" t="n">
        <v>45391</v>
      </c>
      <c r="F251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251" s="2" t="s">
        <v>15</v>
      </c>
      <c r="H251" s="2" t="n">
        <v>11</v>
      </c>
      <c r="I251" s="6" t="str">
        <f aca="false">HYPERLINK("https://mncourtfraud.com/file/MCRO_27-CR-23-1886_Affidavit-Other_2024-04-09_20240430072354.pdf#page=44&amp;:~:text=proceed pro se","proceed pro se")</f>
        <v>proceed pro se</v>
      </c>
      <c r="J251" s="2" t="n">
        <v>44</v>
      </c>
      <c r="K251" s="2" t="n">
        <v>213</v>
      </c>
      <c r="L251" s="2" t="s">
        <v>170</v>
      </c>
      <c r="M251" s="0"/>
    </row>
    <row r="252" customFormat="false" ht="18.7" hidden="false" customHeight="true" outlineLevel="0" collapsed="false">
      <c r="A252" s="4" t="n">
        <v>251</v>
      </c>
      <c r="B252" s="6" t="str">
        <f aca="false">HYPERLINK("https://mncourtfraud.com/file/27-CR-23-1886.pdf","27-CR-23-1886")</f>
        <v>27-CR-23-1886</v>
      </c>
      <c r="C252" s="2" t="n">
        <v>1581</v>
      </c>
      <c r="D252" s="2" t="s">
        <v>14</v>
      </c>
      <c r="E252" s="7" t="n">
        <v>45385</v>
      </c>
      <c r="F252" s="6" t="str">
        <f aca="false">HYPERLINK("https://mncourtfraud.com/file/MCRO_27-CR-23-1886_Petition to Proceed as ProSe Counsel_2024-04-03_20240430072350.pdf","MCRO_27-CR-23-1886_Petition to Proceed as ProSe Counsel_2024-04-03_20240430072350.pdf")</f>
        <v>MCRO_27-CR-23-1886_Petition to Proceed as ProSe Counsel_2024-04-03_20240430072350.pdf</v>
      </c>
      <c r="G252" s="2" t="s">
        <v>171</v>
      </c>
      <c r="H252" s="2" t="n">
        <v>11</v>
      </c>
      <c r="I252" s="6" t="str">
        <f aca="false">HYPERLINK("https://mncourtfraud.com/file/MCRO_27-CR-23-1886_Petition to Proceed as ProSe Counsel_2024-04-03_20240430072350.pdf#page=1&amp;:~:text=proceed pro se","proceed pro se")</f>
        <v>proceed pro se</v>
      </c>
      <c r="J252" s="2" t="n">
        <v>1</v>
      </c>
      <c r="K252" s="2" t="n">
        <v>8</v>
      </c>
      <c r="L252" s="2" t="s">
        <v>172</v>
      </c>
      <c r="M252" s="0"/>
    </row>
    <row r="253" customFormat="false" ht="18.7" hidden="false" customHeight="true" outlineLevel="0" collapsed="false">
      <c r="A253" s="4" t="n">
        <v>252</v>
      </c>
      <c r="B253" s="6" t="str">
        <f aca="false">HYPERLINK("https://mncourtfraud.com/file/27-CR-23-3459.pdf","27-CR-23-3459")</f>
        <v>27-CR-23-3459</v>
      </c>
      <c r="C253" s="2" t="n">
        <v>680</v>
      </c>
      <c r="D253" s="2" t="s">
        <v>46</v>
      </c>
      <c r="E253" s="7" t="n">
        <v>45058</v>
      </c>
      <c r="F25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53" s="2" t="s">
        <v>47</v>
      </c>
      <c r="H253" s="2" t="n">
        <v>11</v>
      </c>
      <c r="I253" s="6" t="str">
        <f aca="false">HYPERLINK("https://mncourtfraud.com/file/MCRO_27-CR-23-3459_Order-Other_2023-05-12_20240430072904.pdf#page=27&amp;:~:text=proceed pro se","proceed pro se")</f>
        <v>proceed pro se</v>
      </c>
      <c r="J253" s="2" t="n">
        <v>27</v>
      </c>
      <c r="K253" s="2" t="n">
        <v>27</v>
      </c>
      <c r="L253" s="2" t="s">
        <v>173</v>
      </c>
      <c r="M253" s="0"/>
    </row>
    <row r="254" customFormat="false" ht="18.7" hidden="false" customHeight="true" outlineLevel="0" collapsed="false">
      <c r="A254" s="4" t="n">
        <v>253</v>
      </c>
      <c r="B254" s="6" t="str">
        <f aca="false">HYPERLINK("https://mncourtfraud.com/file/27-CR-23-3460.pdf","27-CR-23-3460")</f>
        <v>27-CR-23-3460</v>
      </c>
      <c r="C254" s="2" t="n">
        <v>680</v>
      </c>
      <c r="D254" s="2" t="s">
        <v>46</v>
      </c>
      <c r="E254" s="7" t="n">
        <v>45058</v>
      </c>
      <c r="F25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54" s="2" t="s">
        <v>47</v>
      </c>
      <c r="H254" s="2" t="n">
        <v>11</v>
      </c>
      <c r="I254" s="6" t="str">
        <f aca="false">HYPERLINK("https://mncourtfraud.com/file/MCRO_27-CR-23-3460_Order-Other_2023-05-12_20240430072942.pdf#page=27&amp;:~:text=proceed pro se","proceed pro se")</f>
        <v>proceed pro se</v>
      </c>
      <c r="J254" s="2" t="n">
        <v>27</v>
      </c>
      <c r="K254" s="2" t="n">
        <v>27</v>
      </c>
      <c r="L254" s="2" t="s">
        <v>173</v>
      </c>
      <c r="M254" s="0"/>
    </row>
    <row r="255" customFormat="false" ht="18.7" hidden="false" customHeight="true" outlineLevel="0" collapsed="false">
      <c r="A255" s="4" t="n">
        <v>254</v>
      </c>
      <c r="B255" s="6" t="str">
        <f aca="false">HYPERLINK("https://mncourtfraud.com/file/27-CR-23-1886.pdf","27-CR-23-1886")</f>
        <v>27-CR-23-1886</v>
      </c>
      <c r="C255" s="2" t="n">
        <v>1581</v>
      </c>
      <c r="D255" s="2" t="s">
        <v>14</v>
      </c>
      <c r="E255" s="7" t="n">
        <v>45120</v>
      </c>
      <c r="F255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255" s="2" t="s">
        <v>60</v>
      </c>
      <c r="H255" s="2" t="n">
        <v>11</v>
      </c>
      <c r="I255" s="6" t="str">
        <f aca="false">HYPERLINK("https://mncourtfraud.com/file/MCRO_27-CR-23-1886_Finding of Incompetency and Order_2023-07-13_20240430072356.pdf#page=4&amp;:~:text=unable to apply","unable to apply")</f>
        <v>unable to apply</v>
      </c>
      <c r="J255" s="2" t="n">
        <v>4</v>
      </c>
      <c r="K255" s="2" t="n">
        <v>7</v>
      </c>
      <c r="L255" s="2" t="s">
        <v>63</v>
      </c>
      <c r="M255" s="0"/>
    </row>
    <row r="256" customFormat="false" ht="18.7" hidden="false" customHeight="true" outlineLevel="0" collapsed="false">
      <c r="A256" s="4" t="n">
        <v>255</v>
      </c>
      <c r="B256" s="6" t="str">
        <f aca="false">HYPERLINK("https://mncourtfraud.com/file/27-CR-23-1886.pdf","27-CR-23-1886")</f>
        <v>27-CR-23-1886</v>
      </c>
      <c r="C256" s="2" t="n">
        <v>1581</v>
      </c>
      <c r="D256" s="2" t="s">
        <v>14</v>
      </c>
      <c r="E256" s="7" t="n">
        <v>45120</v>
      </c>
      <c r="F256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256" s="2" t="s">
        <v>60</v>
      </c>
      <c r="H256" s="2" t="n">
        <v>11</v>
      </c>
      <c r="I256" s="6" t="str">
        <f aca="false">HYPERLINK("https://mncourtfraud.com/file/MCRO_27-CR-23-1886_Finding of Incompetency and Order_2023-07-13_20240430072356.pdf#page=5&amp;:~:text=unable to apply","unable to apply")</f>
        <v>unable to apply</v>
      </c>
      <c r="J256" s="2" t="n">
        <v>5</v>
      </c>
      <c r="K256" s="2" t="n">
        <v>7</v>
      </c>
      <c r="L256" s="2" t="s">
        <v>174</v>
      </c>
      <c r="M256" s="0"/>
    </row>
    <row r="257" customFormat="false" ht="18.7" hidden="false" customHeight="true" outlineLevel="0" collapsed="false">
      <c r="A257" s="4" t="n">
        <v>256</v>
      </c>
      <c r="B257" s="6" t="str">
        <f aca="false">HYPERLINK("https://mncourtfraud.com/file/27-CR-23-1886.pdf","27-CR-23-1886")</f>
        <v>27-CR-23-1886</v>
      </c>
      <c r="C257" s="2" t="n">
        <v>1581</v>
      </c>
      <c r="D257" s="2" t="s">
        <v>14</v>
      </c>
      <c r="E257" s="7" t="n">
        <v>45385</v>
      </c>
      <c r="F25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57" s="2" t="s">
        <v>33</v>
      </c>
      <c r="H257" s="2" t="n">
        <v>11</v>
      </c>
      <c r="I257" s="6" t="str">
        <f aca="false">HYPERLINK("https://mncourtfraud.com/file/MCRO_27-CR-23-1886_Notice of Motion and Motion_2024-04-03_20240430072407.pdf#page=178&amp;:~:text=unable to apply","unable to apply")</f>
        <v>unable to apply</v>
      </c>
      <c r="J257" s="2" t="n">
        <v>178</v>
      </c>
      <c r="K257" s="2" t="n">
        <v>271</v>
      </c>
      <c r="L257" s="2" t="s">
        <v>175</v>
      </c>
      <c r="M257" s="0"/>
    </row>
    <row r="258" customFormat="false" ht="18.7" hidden="false" customHeight="true" outlineLevel="0" collapsed="false">
      <c r="A258" s="4" t="n">
        <v>257</v>
      </c>
      <c r="B258" s="6" t="str">
        <f aca="false">HYPERLINK("https://mncourtfraud.com/file/27-CR-23-1886.pdf","27-CR-23-1886")</f>
        <v>27-CR-23-1886</v>
      </c>
      <c r="C258" s="2" t="n">
        <v>1581</v>
      </c>
      <c r="D258" s="2" t="s">
        <v>14</v>
      </c>
      <c r="E258" s="7" t="n">
        <v>45385</v>
      </c>
      <c r="F25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58" s="2" t="s">
        <v>33</v>
      </c>
      <c r="H258" s="2" t="n">
        <v>11</v>
      </c>
      <c r="I258" s="6" t="str">
        <f aca="false">HYPERLINK("https://mncourtfraud.com/file/MCRO_27-CR-23-1886_Notice of Motion and Motion_2024-04-03_20240430072407.pdf#page=179&amp;:~:text=unable to apply","unable to apply")</f>
        <v>unable to apply</v>
      </c>
      <c r="J258" s="2" t="n">
        <v>179</v>
      </c>
      <c r="K258" s="2" t="n">
        <v>271</v>
      </c>
      <c r="L258" s="2" t="s">
        <v>176</v>
      </c>
      <c r="M258" s="0"/>
    </row>
    <row r="259" customFormat="false" ht="18.7" hidden="false" customHeight="true" outlineLevel="0" collapsed="false">
      <c r="A259" s="4" t="n">
        <v>258</v>
      </c>
      <c r="B259" s="6" t="str">
        <f aca="false">HYPERLINK("https://mncourtfraud.com/file/27-CR-23-1886.pdf","27-CR-23-1886")</f>
        <v>27-CR-23-1886</v>
      </c>
      <c r="C259" s="2" t="n">
        <v>1581</v>
      </c>
      <c r="D259" s="2" t="s">
        <v>14</v>
      </c>
      <c r="E259" s="7" t="n">
        <v>45120</v>
      </c>
      <c r="F259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59" s="2" t="s">
        <v>47</v>
      </c>
      <c r="H259" s="2" t="n">
        <v>11</v>
      </c>
      <c r="I259" s="6" t="str">
        <f aca="false">HYPERLINK("https://mncourtfraud.com/file/MCRO_27-CR-23-1886_Order-Other_2023-07-13_20240430072355.pdf#page=4&amp;:~:text=unable to apply","unable to apply")</f>
        <v>unable to apply</v>
      </c>
      <c r="J259" s="2" t="n">
        <v>4</v>
      </c>
      <c r="K259" s="2" t="n">
        <v>7</v>
      </c>
      <c r="L259" s="2" t="s">
        <v>63</v>
      </c>
      <c r="M259" s="0"/>
    </row>
    <row r="260" customFormat="false" ht="18.7" hidden="false" customHeight="true" outlineLevel="0" collapsed="false">
      <c r="A260" s="4" t="n">
        <v>259</v>
      </c>
      <c r="B260" s="6" t="str">
        <f aca="false">HYPERLINK("https://mncourtfraud.com/file/27-CR-23-1886.pdf","27-CR-23-1886")</f>
        <v>27-CR-23-1886</v>
      </c>
      <c r="C260" s="2" t="n">
        <v>1581</v>
      </c>
      <c r="D260" s="2" t="s">
        <v>14</v>
      </c>
      <c r="E260" s="7" t="n">
        <v>45120</v>
      </c>
      <c r="F260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60" s="2" t="s">
        <v>47</v>
      </c>
      <c r="H260" s="2" t="n">
        <v>11</v>
      </c>
      <c r="I260" s="6" t="str">
        <f aca="false">HYPERLINK("https://mncourtfraud.com/file/MCRO_27-CR-23-1886_Order-Other_2023-07-13_20240430072355.pdf#page=5&amp;:~:text=unable to apply","unable to apply")</f>
        <v>unable to apply</v>
      </c>
      <c r="J260" s="2" t="n">
        <v>5</v>
      </c>
      <c r="K260" s="2" t="n">
        <v>7</v>
      </c>
      <c r="L260" s="2" t="s">
        <v>174</v>
      </c>
      <c r="M260" s="0"/>
    </row>
    <row r="261" customFormat="false" ht="18.7" hidden="false" customHeight="true" outlineLevel="0" collapsed="false">
      <c r="A261" s="4" t="n">
        <v>260</v>
      </c>
      <c r="B261" s="6" t="str">
        <f aca="false">HYPERLINK("https://mncourtfraud.com/file/27-CR-23-3459.pdf","27-CR-23-3459")</f>
        <v>27-CR-23-3459</v>
      </c>
      <c r="C261" s="2" t="n">
        <v>680</v>
      </c>
      <c r="D261" s="2" t="s">
        <v>46</v>
      </c>
      <c r="E261" s="7" t="n">
        <v>45058</v>
      </c>
      <c r="F26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61" s="2" t="s">
        <v>47</v>
      </c>
      <c r="H261" s="2" t="n">
        <v>11</v>
      </c>
      <c r="I261" s="6" t="str">
        <f aca="false">HYPERLINK("https://mncourtfraud.com/file/MCRO_27-CR-23-3459_Order-Other_2023-05-12_20240430072904.pdf#page=13&amp;:~:text=unable to apply","unable to apply")</f>
        <v>unable to apply</v>
      </c>
      <c r="J261" s="2" t="n">
        <v>13</v>
      </c>
      <c r="K261" s="2" t="n">
        <v>27</v>
      </c>
      <c r="L261" s="2" t="s">
        <v>177</v>
      </c>
      <c r="M261" s="0"/>
    </row>
    <row r="262" customFormat="false" ht="18.7" hidden="false" customHeight="true" outlineLevel="0" collapsed="false">
      <c r="A262" s="4" t="n">
        <v>261</v>
      </c>
      <c r="B262" s="6" t="str">
        <f aca="false">HYPERLINK("https://mncourtfraud.com/file/27-CR-23-3460.pdf","27-CR-23-3460")</f>
        <v>27-CR-23-3460</v>
      </c>
      <c r="C262" s="2" t="n">
        <v>680</v>
      </c>
      <c r="D262" s="2" t="s">
        <v>46</v>
      </c>
      <c r="E262" s="7" t="n">
        <v>45058</v>
      </c>
      <c r="F26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62" s="2" t="s">
        <v>47</v>
      </c>
      <c r="H262" s="2" t="n">
        <v>11</v>
      </c>
      <c r="I262" s="6" t="str">
        <f aca="false">HYPERLINK("https://mncourtfraud.com/file/MCRO_27-CR-23-3460_Order-Other_2023-05-12_20240430072942.pdf#page=13&amp;:~:text=unable to apply","unable to apply")</f>
        <v>unable to apply</v>
      </c>
      <c r="J262" s="2" t="n">
        <v>13</v>
      </c>
      <c r="K262" s="2" t="n">
        <v>27</v>
      </c>
      <c r="L262" s="2" t="s">
        <v>177</v>
      </c>
      <c r="M262" s="0"/>
    </row>
    <row r="263" customFormat="false" ht="18.7" hidden="false" customHeight="true" outlineLevel="0" collapsed="false">
      <c r="A263" s="4" t="n">
        <v>262</v>
      </c>
      <c r="B263" s="6" t="str">
        <f aca="false">HYPERLINK("https://mncourtfraud.com/file/27-CR-23-1886.pdf","27-CR-23-1886")</f>
        <v>27-CR-23-1886</v>
      </c>
      <c r="C263" s="2" t="n">
        <v>1581</v>
      </c>
      <c r="D263" s="2" t="s">
        <v>14</v>
      </c>
      <c r="E263" s="7" t="n">
        <v>45385</v>
      </c>
      <c r="F26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63" s="2" t="s">
        <v>33</v>
      </c>
      <c r="H263" s="2" t="n">
        <v>6</v>
      </c>
      <c r="I263" s="6" t="str">
        <f aca="false">HYPERLINK("https://mncourtfraud.com/file/MCRO_27-CR-23-1886_Notice of Motion and Motion_2024-04-03_20240430072407.pdf#page=123&amp;:~:text=delusional disorder","delusional disorder")</f>
        <v>delusional disorder</v>
      </c>
      <c r="J263" s="2" t="n">
        <v>123</v>
      </c>
      <c r="K263" s="2" t="n">
        <v>271</v>
      </c>
      <c r="L263" s="2" t="s">
        <v>178</v>
      </c>
      <c r="M263" s="0"/>
    </row>
    <row r="264" customFormat="false" ht="18.7" hidden="false" customHeight="true" outlineLevel="0" collapsed="false">
      <c r="A264" s="4" t="n">
        <v>263</v>
      </c>
      <c r="B264" s="6" t="str">
        <f aca="false">HYPERLINK("https://mncourtfraud.com/file/27-CR-23-21403.pdf","27-CR-23-21403")</f>
        <v>27-CR-23-21403</v>
      </c>
      <c r="C264" s="2" t="n">
        <v>698</v>
      </c>
      <c r="D264" s="2" t="s">
        <v>179</v>
      </c>
      <c r="E264" s="7" t="n">
        <v>45408</v>
      </c>
      <c r="F264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264" s="2" t="s">
        <v>180</v>
      </c>
      <c r="H264" s="2" t="n">
        <v>6</v>
      </c>
      <c r="I264" s="6" t="str">
        <f aca="false">HYPERLINK("https://mncourtfraud.com/file/MCRO_27-CR-23-21403_Findings of Fact, Conclusions of Law and Order_2024-04-26_20240430074934.pdf#page=3&amp;:~:text=delusional disorder","delusional disorder")</f>
        <v>delusional disorder</v>
      </c>
      <c r="J264" s="2" t="n">
        <v>3</v>
      </c>
      <c r="K264" s="2" t="n">
        <v>9</v>
      </c>
      <c r="L264" s="2" t="s">
        <v>181</v>
      </c>
      <c r="M264" s="0"/>
    </row>
    <row r="265" customFormat="false" ht="18.7" hidden="false" customHeight="true" outlineLevel="0" collapsed="false">
      <c r="A265" s="4" t="n">
        <v>264</v>
      </c>
      <c r="B265" s="6" t="str">
        <f aca="false">HYPERLINK("https://mncourtfraud.com/file/27-CR-23-21403.pdf","27-CR-23-21403")</f>
        <v>27-CR-23-21403</v>
      </c>
      <c r="C265" s="2" t="n">
        <v>698</v>
      </c>
      <c r="D265" s="2" t="s">
        <v>179</v>
      </c>
      <c r="E265" s="7" t="n">
        <v>45408</v>
      </c>
      <c r="F265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265" s="2" t="s">
        <v>180</v>
      </c>
      <c r="H265" s="2" t="n">
        <v>6</v>
      </c>
      <c r="I265" s="6" t="str">
        <f aca="false">HYPERLINK("https://mncourtfraud.com/file/MCRO_27-CR-23-21403_Findings of Fact, Conclusions of Law and Order_2024-04-26_20240430074934.pdf#page=6&amp;:~:text=delusional disorder","delusional disorder")</f>
        <v>delusional disorder</v>
      </c>
      <c r="J265" s="2" t="n">
        <v>6</v>
      </c>
      <c r="K265" s="2" t="n">
        <v>9</v>
      </c>
      <c r="L265" s="2" t="s">
        <v>181</v>
      </c>
      <c r="M265" s="0"/>
    </row>
    <row r="266" customFormat="false" ht="18.7" hidden="false" customHeight="true" outlineLevel="0" collapsed="false">
      <c r="A266" s="4" t="n">
        <v>265</v>
      </c>
      <c r="B266" s="6" t="str">
        <f aca="false">HYPERLINK("https://mncourtfraud.com/file/27-CR-23-1886.pdf","27-CR-23-1886")</f>
        <v>27-CR-23-1886</v>
      </c>
      <c r="C266" s="2" t="n">
        <v>1581</v>
      </c>
      <c r="D266" s="2" t="s">
        <v>14</v>
      </c>
      <c r="E266" s="7" t="n">
        <v>45120</v>
      </c>
      <c r="F266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266" s="2" t="s">
        <v>60</v>
      </c>
      <c r="H266" s="2" t="n">
        <v>8</v>
      </c>
      <c r="I266" s="6" t="str">
        <f aca="false">HYPERLINK("https://mncourtfraud.com/file/MCRO_27-CR-23-1886_Finding of Incompetency and Order_2023-07-13_20240430072356.pdf#page=4&amp;:~:text=credibly testified","credibly testified")</f>
        <v>credibly testified</v>
      </c>
      <c r="J266" s="2" t="n">
        <v>4</v>
      </c>
      <c r="K266" s="2" t="n">
        <v>7</v>
      </c>
      <c r="L266" s="2" t="s">
        <v>182</v>
      </c>
      <c r="M266" s="0"/>
    </row>
    <row r="267" customFormat="false" ht="18.7" hidden="false" customHeight="true" outlineLevel="0" collapsed="false">
      <c r="A267" s="4" t="n">
        <v>266</v>
      </c>
      <c r="B267" s="6" t="str">
        <f aca="false">HYPERLINK("https://mncourtfraud.com/file/27-CR-23-1886.pdf","27-CR-23-1886")</f>
        <v>27-CR-23-1886</v>
      </c>
      <c r="C267" s="2" t="n">
        <v>1581</v>
      </c>
      <c r="D267" s="2" t="s">
        <v>14</v>
      </c>
      <c r="E267" s="7" t="n">
        <v>45385</v>
      </c>
      <c r="F26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267" s="2" t="s">
        <v>33</v>
      </c>
      <c r="H267" s="2" t="n">
        <v>8</v>
      </c>
      <c r="I267" s="6" t="str">
        <f aca="false">HYPERLINK("https://mncourtfraud.com/file/MCRO_27-CR-23-1886_Notice of Motion and Motion_2024-04-03_20240430072407.pdf#page=178&amp;:~:text=credibly testified","credibly testified")</f>
        <v>credibly testified</v>
      </c>
      <c r="J267" s="2" t="n">
        <v>178</v>
      </c>
      <c r="K267" s="2" t="n">
        <v>271</v>
      </c>
      <c r="L267" s="2" t="s">
        <v>183</v>
      </c>
      <c r="M267" s="0"/>
    </row>
    <row r="268" customFormat="false" ht="18.7" hidden="false" customHeight="true" outlineLevel="0" collapsed="false">
      <c r="A268" s="4" t="n">
        <v>267</v>
      </c>
      <c r="B268" s="6" t="str">
        <f aca="false">HYPERLINK("https://mncourtfraud.com/file/27-CR-23-1886.pdf","27-CR-23-1886")</f>
        <v>27-CR-23-1886</v>
      </c>
      <c r="C268" s="2" t="n">
        <v>1581</v>
      </c>
      <c r="D268" s="2" t="s">
        <v>14</v>
      </c>
      <c r="E268" s="7" t="n">
        <v>45120</v>
      </c>
      <c r="F268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268" s="2" t="s">
        <v>47</v>
      </c>
      <c r="H268" s="2" t="n">
        <v>8</v>
      </c>
      <c r="I268" s="6" t="str">
        <f aca="false">HYPERLINK("https://mncourtfraud.com/file/MCRO_27-CR-23-1886_Order-Other_2023-07-13_20240430072355.pdf#page=4&amp;:~:text=credibly testified","credibly testified")</f>
        <v>credibly testified</v>
      </c>
      <c r="J268" s="2" t="n">
        <v>4</v>
      </c>
      <c r="K268" s="2" t="n">
        <v>7</v>
      </c>
      <c r="L268" s="2" t="s">
        <v>182</v>
      </c>
      <c r="M268" s="0"/>
    </row>
    <row r="269" customFormat="false" ht="18.7" hidden="false" customHeight="true" outlineLevel="0" collapsed="false">
      <c r="A269" s="4" t="n">
        <v>268</v>
      </c>
      <c r="B269" s="6" t="str">
        <f aca="false">HYPERLINK("https://mncourtfraud.com/file/27-CR-23-3459.pdf","27-CR-23-3459")</f>
        <v>27-CR-23-3459</v>
      </c>
      <c r="C269" s="2" t="n">
        <v>680</v>
      </c>
      <c r="D269" s="2" t="s">
        <v>46</v>
      </c>
      <c r="E269" s="7" t="n">
        <v>45058</v>
      </c>
      <c r="F26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69" s="2" t="s">
        <v>47</v>
      </c>
      <c r="H269" s="2" t="n">
        <v>8</v>
      </c>
      <c r="I269" s="6" t="str">
        <f aca="false">HYPERLINK("https://mncourtfraud.com/file/MCRO_27-CR-23-3459_Order-Other_2023-05-12_20240430072904.pdf#page=21&amp;:~:text=credibly testified","credibly testified")</f>
        <v>credibly testified</v>
      </c>
      <c r="J269" s="2" t="n">
        <v>21</v>
      </c>
      <c r="K269" s="2" t="n">
        <v>27</v>
      </c>
      <c r="L269" s="2" t="s">
        <v>184</v>
      </c>
      <c r="M269" s="0"/>
    </row>
    <row r="270" customFormat="false" ht="18.7" hidden="false" customHeight="true" outlineLevel="0" collapsed="false">
      <c r="A270" s="4" t="n">
        <v>269</v>
      </c>
      <c r="B270" s="6" t="str">
        <f aca="false">HYPERLINK("https://mncourtfraud.com/file/27-CR-23-3459.pdf","27-CR-23-3459")</f>
        <v>27-CR-23-3459</v>
      </c>
      <c r="C270" s="2" t="n">
        <v>680</v>
      </c>
      <c r="D270" s="2" t="s">
        <v>46</v>
      </c>
      <c r="E270" s="7" t="n">
        <v>45058</v>
      </c>
      <c r="F27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0" s="2" t="s">
        <v>47</v>
      </c>
      <c r="H270" s="2" t="n">
        <v>8</v>
      </c>
      <c r="I270" s="6" t="str">
        <f aca="false">HYPERLINK("https://mncourtfraud.com/file/MCRO_27-CR-23-3459_Order-Other_2023-05-12_20240430072904.pdf#page=21&amp;:~:text=credibly testified","credibly testified")</f>
        <v>credibly testified</v>
      </c>
      <c r="J270" s="2" t="n">
        <v>21</v>
      </c>
      <c r="K270" s="2" t="n">
        <v>27</v>
      </c>
      <c r="L270" s="2" t="s">
        <v>185</v>
      </c>
      <c r="M270" s="0"/>
    </row>
    <row r="271" customFormat="false" ht="18.7" hidden="false" customHeight="true" outlineLevel="0" collapsed="false">
      <c r="A271" s="4" t="n">
        <v>270</v>
      </c>
      <c r="B271" s="6" t="str">
        <f aca="false">HYPERLINK("https://mncourtfraud.com/file/27-CR-23-3459.pdf","27-CR-23-3459")</f>
        <v>27-CR-23-3459</v>
      </c>
      <c r="C271" s="2" t="n">
        <v>680</v>
      </c>
      <c r="D271" s="2" t="s">
        <v>46</v>
      </c>
      <c r="E271" s="7" t="n">
        <v>45058</v>
      </c>
      <c r="F27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1" s="2" t="s">
        <v>47</v>
      </c>
      <c r="H271" s="2" t="n">
        <v>8</v>
      </c>
      <c r="I271" s="6" t="str">
        <f aca="false">HYPERLINK("https://mncourtfraud.com/file/MCRO_27-CR-23-3459_Order-Other_2023-05-12_20240430072904.pdf#page=21&amp;:~:text=credibly testified","credibly testified")</f>
        <v>credibly testified</v>
      </c>
      <c r="J271" s="2" t="n">
        <v>21</v>
      </c>
      <c r="K271" s="2" t="n">
        <v>27</v>
      </c>
      <c r="L271" s="2" t="s">
        <v>186</v>
      </c>
      <c r="M271" s="0"/>
    </row>
    <row r="272" customFormat="false" ht="18.7" hidden="false" customHeight="true" outlineLevel="0" collapsed="false">
      <c r="A272" s="4" t="n">
        <v>271</v>
      </c>
      <c r="B272" s="6" t="str">
        <f aca="false">HYPERLINK("https://mncourtfraud.com/file/27-CR-23-3459.pdf","27-CR-23-3459")</f>
        <v>27-CR-23-3459</v>
      </c>
      <c r="C272" s="2" t="n">
        <v>680</v>
      </c>
      <c r="D272" s="2" t="s">
        <v>46</v>
      </c>
      <c r="E272" s="7" t="n">
        <v>45058</v>
      </c>
      <c r="F27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2" s="2" t="s">
        <v>47</v>
      </c>
      <c r="H272" s="2" t="n">
        <v>8</v>
      </c>
      <c r="I272" s="6" t="str">
        <f aca="false">HYPERLINK("https://mncourtfraud.com/file/MCRO_27-CR-23-3459_Order-Other_2023-05-12_20240430072904.pdf#page=21&amp;:~:text=credibly testified","credibly testified")</f>
        <v>credibly testified</v>
      </c>
      <c r="J272" s="2" t="n">
        <v>21</v>
      </c>
      <c r="K272" s="2" t="n">
        <v>27</v>
      </c>
      <c r="L272" s="2" t="s">
        <v>187</v>
      </c>
      <c r="M272" s="0"/>
    </row>
    <row r="273" customFormat="false" ht="18.7" hidden="false" customHeight="true" outlineLevel="0" collapsed="false">
      <c r="A273" s="4" t="n">
        <v>272</v>
      </c>
      <c r="B273" s="6" t="str">
        <f aca="false">HYPERLINK("https://mncourtfraud.com/file/27-CR-23-3459.pdf","27-CR-23-3459")</f>
        <v>27-CR-23-3459</v>
      </c>
      <c r="C273" s="2" t="n">
        <v>680</v>
      </c>
      <c r="D273" s="2" t="s">
        <v>46</v>
      </c>
      <c r="E273" s="7" t="n">
        <v>45058</v>
      </c>
      <c r="F27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3" s="2" t="s">
        <v>47</v>
      </c>
      <c r="H273" s="2" t="n">
        <v>8</v>
      </c>
      <c r="I273" s="6" t="str">
        <f aca="false">HYPERLINK("https://mncourtfraud.com/file/MCRO_27-CR-23-3459_Order-Other_2023-05-12_20240430072904.pdf#page=21&amp;:~:text=credibly testified","credibly testified")</f>
        <v>credibly testified</v>
      </c>
      <c r="J273" s="2" t="n">
        <v>21</v>
      </c>
      <c r="K273" s="2" t="n">
        <v>27</v>
      </c>
      <c r="L273" s="2" t="s">
        <v>188</v>
      </c>
      <c r="M273" s="0"/>
    </row>
    <row r="274" customFormat="false" ht="18.7" hidden="false" customHeight="true" outlineLevel="0" collapsed="false">
      <c r="A274" s="4" t="n">
        <v>273</v>
      </c>
      <c r="B274" s="6" t="str">
        <f aca="false">HYPERLINK("https://mncourtfraud.com/file/27-CR-23-3459.pdf","27-CR-23-3459")</f>
        <v>27-CR-23-3459</v>
      </c>
      <c r="C274" s="2" t="n">
        <v>680</v>
      </c>
      <c r="D274" s="2" t="s">
        <v>46</v>
      </c>
      <c r="E274" s="7" t="n">
        <v>45058</v>
      </c>
      <c r="F27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4" s="2" t="s">
        <v>47</v>
      </c>
      <c r="H274" s="2" t="n">
        <v>8</v>
      </c>
      <c r="I274" s="6" t="str">
        <f aca="false">HYPERLINK("https://mncourtfraud.com/file/MCRO_27-CR-23-3459_Order-Other_2023-05-12_20240430072904.pdf#page=21&amp;:~:text=credibly testified","credibly testified")</f>
        <v>credibly testified</v>
      </c>
      <c r="J274" s="2" t="n">
        <v>21</v>
      </c>
      <c r="K274" s="2" t="n">
        <v>27</v>
      </c>
      <c r="L274" s="2" t="s">
        <v>189</v>
      </c>
      <c r="M274" s="0"/>
    </row>
    <row r="275" customFormat="false" ht="18.7" hidden="false" customHeight="true" outlineLevel="0" collapsed="false">
      <c r="A275" s="4" t="n">
        <v>274</v>
      </c>
      <c r="B275" s="6" t="str">
        <f aca="false">HYPERLINK("https://mncourtfraud.com/file/27-CR-23-3459.pdf","27-CR-23-3459")</f>
        <v>27-CR-23-3459</v>
      </c>
      <c r="C275" s="2" t="n">
        <v>680</v>
      </c>
      <c r="D275" s="2" t="s">
        <v>46</v>
      </c>
      <c r="E275" s="7" t="n">
        <v>45058</v>
      </c>
      <c r="F27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5" s="2" t="s">
        <v>47</v>
      </c>
      <c r="H275" s="2" t="n">
        <v>8</v>
      </c>
      <c r="I275" s="6" t="str">
        <f aca="false">HYPERLINK("https://mncourtfraud.com/file/MCRO_27-CR-23-3459_Order-Other_2023-05-12_20240430072904.pdf#page=22&amp;:~:text=credibly testified","credibly testified")</f>
        <v>credibly testified</v>
      </c>
      <c r="J275" s="2" t="n">
        <v>22</v>
      </c>
      <c r="K275" s="2" t="n">
        <v>27</v>
      </c>
      <c r="L275" s="2" t="s">
        <v>190</v>
      </c>
      <c r="M275" s="0"/>
    </row>
    <row r="276" customFormat="false" ht="18.7" hidden="false" customHeight="true" outlineLevel="0" collapsed="false">
      <c r="A276" s="4" t="n">
        <v>275</v>
      </c>
      <c r="B276" s="6" t="str">
        <f aca="false">HYPERLINK("https://mncourtfraud.com/file/27-CR-23-3459.pdf","27-CR-23-3459")</f>
        <v>27-CR-23-3459</v>
      </c>
      <c r="C276" s="2" t="n">
        <v>680</v>
      </c>
      <c r="D276" s="2" t="s">
        <v>46</v>
      </c>
      <c r="E276" s="7" t="n">
        <v>45058</v>
      </c>
      <c r="F27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6" s="2" t="s">
        <v>47</v>
      </c>
      <c r="H276" s="2" t="n">
        <v>8</v>
      </c>
      <c r="I276" s="6" t="str">
        <f aca="false">HYPERLINK("https://mncourtfraud.com/file/MCRO_27-CR-23-3459_Order-Other_2023-05-12_20240430072904.pdf#page=22&amp;:~:text=credibly testified","credibly testified")</f>
        <v>credibly testified</v>
      </c>
      <c r="J276" s="2" t="n">
        <v>22</v>
      </c>
      <c r="K276" s="2" t="n">
        <v>27</v>
      </c>
      <c r="L276" s="2" t="s">
        <v>191</v>
      </c>
      <c r="M276" s="0"/>
    </row>
    <row r="277" customFormat="false" ht="18.7" hidden="false" customHeight="true" outlineLevel="0" collapsed="false">
      <c r="A277" s="4" t="n">
        <v>276</v>
      </c>
      <c r="B277" s="6" t="str">
        <f aca="false">HYPERLINK("https://mncourtfraud.com/file/27-CR-23-3459.pdf","27-CR-23-3459")</f>
        <v>27-CR-23-3459</v>
      </c>
      <c r="C277" s="2" t="n">
        <v>680</v>
      </c>
      <c r="D277" s="2" t="s">
        <v>46</v>
      </c>
      <c r="E277" s="7" t="n">
        <v>45058</v>
      </c>
      <c r="F277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7" s="2" t="s">
        <v>47</v>
      </c>
      <c r="H277" s="2" t="n">
        <v>8</v>
      </c>
      <c r="I277" s="6" t="str">
        <f aca="false">HYPERLINK("https://mncourtfraud.com/file/MCRO_27-CR-23-3459_Order-Other_2023-05-12_20240430072904.pdf#page=22&amp;:~:text=credibly testified","credibly testified")</f>
        <v>credibly testified</v>
      </c>
      <c r="J277" s="2" t="n">
        <v>22</v>
      </c>
      <c r="K277" s="2" t="n">
        <v>27</v>
      </c>
      <c r="L277" s="2" t="s">
        <v>192</v>
      </c>
      <c r="M277" s="0"/>
    </row>
    <row r="278" customFormat="false" ht="18.7" hidden="false" customHeight="true" outlineLevel="0" collapsed="false">
      <c r="A278" s="4" t="n">
        <v>277</v>
      </c>
      <c r="B278" s="6" t="str">
        <f aca="false">HYPERLINK("https://mncourtfraud.com/file/27-CR-23-3459.pdf","27-CR-23-3459")</f>
        <v>27-CR-23-3459</v>
      </c>
      <c r="C278" s="2" t="n">
        <v>680</v>
      </c>
      <c r="D278" s="2" t="s">
        <v>46</v>
      </c>
      <c r="E278" s="7" t="n">
        <v>45058</v>
      </c>
      <c r="F27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8" s="2" t="s">
        <v>47</v>
      </c>
      <c r="H278" s="2" t="n">
        <v>8</v>
      </c>
      <c r="I278" s="6" t="str">
        <f aca="false">HYPERLINK("https://mncourtfraud.com/file/MCRO_27-CR-23-3459_Order-Other_2023-05-12_20240430072904.pdf#page=22&amp;:~:text=credibly testified","credibly testified")</f>
        <v>credibly testified</v>
      </c>
      <c r="J278" s="2" t="n">
        <v>22</v>
      </c>
      <c r="K278" s="2" t="n">
        <v>27</v>
      </c>
      <c r="L278" s="2" t="s">
        <v>193</v>
      </c>
      <c r="M278" s="0"/>
    </row>
    <row r="279" customFormat="false" ht="18.7" hidden="false" customHeight="true" outlineLevel="0" collapsed="false">
      <c r="A279" s="4" t="n">
        <v>278</v>
      </c>
      <c r="B279" s="6" t="str">
        <f aca="false">HYPERLINK("https://mncourtfraud.com/file/27-CR-23-3459.pdf","27-CR-23-3459")</f>
        <v>27-CR-23-3459</v>
      </c>
      <c r="C279" s="2" t="n">
        <v>680</v>
      </c>
      <c r="D279" s="2" t="s">
        <v>46</v>
      </c>
      <c r="E279" s="7" t="n">
        <v>45058</v>
      </c>
      <c r="F27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79" s="2" t="s">
        <v>47</v>
      </c>
      <c r="H279" s="2" t="n">
        <v>8</v>
      </c>
      <c r="I279" s="6" t="str">
        <f aca="false">HYPERLINK("https://mncourtfraud.com/file/MCRO_27-CR-23-3459_Order-Other_2023-05-12_20240430072904.pdf#page=22&amp;:~:text=credibly testified","credibly testified")</f>
        <v>credibly testified</v>
      </c>
      <c r="J279" s="2" t="n">
        <v>22</v>
      </c>
      <c r="K279" s="2" t="n">
        <v>27</v>
      </c>
      <c r="L279" s="2" t="s">
        <v>194</v>
      </c>
      <c r="M279" s="0"/>
    </row>
    <row r="280" customFormat="false" ht="18.7" hidden="false" customHeight="true" outlineLevel="0" collapsed="false">
      <c r="A280" s="4" t="n">
        <v>279</v>
      </c>
      <c r="B280" s="6" t="str">
        <f aca="false">HYPERLINK("https://mncourtfraud.com/file/27-CR-23-3459.pdf","27-CR-23-3459")</f>
        <v>27-CR-23-3459</v>
      </c>
      <c r="C280" s="2" t="n">
        <v>680</v>
      </c>
      <c r="D280" s="2" t="s">
        <v>46</v>
      </c>
      <c r="E280" s="7" t="n">
        <v>45058</v>
      </c>
      <c r="F28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0" s="2" t="s">
        <v>47</v>
      </c>
      <c r="H280" s="2" t="n">
        <v>8</v>
      </c>
      <c r="I280" s="6" t="str">
        <f aca="false">HYPERLINK("https://mncourtfraud.com/file/MCRO_27-CR-23-3459_Order-Other_2023-05-12_20240430072904.pdf#page=22&amp;:~:text=credibly testified","credibly testified")</f>
        <v>credibly testified</v>
      </c>
      <c r="J280" s="2" t="n">
        <v>22</v>
      </c>
      <c r="K280" s="2" t="n">
        <v>27</v>
      </c>
      <c r="L280" s="2" t="s">
        <v>195</v>
      </c>
      <c r="M280" s="0"/>
    </row>
    <row r="281" customFormat="false" ht="18.7" hidden="false" customHeight="true" outlineLevel="0" collapsed="false">
      <c r="A281" s="4" t="n">
        <v>280</v>
      </c>
      <c r="B281" s="6" t="str">
        <f aca="false">HYPERLINK("https://mncourtfraud.com/file/27-CR-23-3459.pdf","27-CR-23-3459")</f>
        <v>27-CR-23-3459</v>
      </c>
      <c r="C281" s="2" t="n">
        <v>680</v>
      </c>
      <c r="D281" s="2" t="s">
        <v>46</v>
      </c>
      <c r="E281" s="7" t="n">
        <v>45058</v>
      </c>
      <c r="F28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1" s="2" t="s">
        <v>47</v>
      </c>
      <c r="H281" s="2" t="n">
        <v>8</v>
      </c>
      <c r="I281" s="6" t="str">
        <f aca="false">HYPERLINK("https://mncourtfraud.com/file/MCRO_27-CR-23-3459_Order-Other_2023-05-12_20240430072904.pdf#page=22&amp;:~:text=credibly testified","credibly testified")</f>
        <v>credibly testified</v>
      </c>
      <c r="J281" s="2" t="n">
        <v>22</v>
      </c>
      <c r="K281" s="2" t="n">
        <v>27</v>
      </c>
      <c r="L281" s="2" t="s">
        <v>196</v>
      </c>
      <c r="M281" s="0"/>
    </row>
    <row r="282" customFormat="false" ht="18.7" hidden="false" customHeight="true" outlineLevel="0" collapsed="false">
      <c r="A282" s="4" t="n">
        <v>281</v>
      </c>
      <c r="B282" s="6" t="str">
        <f aca="false">HYPERLINK("https://mncourtfraud.com/file/27-CR-23-3459.pdf","27-CR-23-3459")</f>
        <v>27-CR-23-3459</v>
      </c>
      <c r="C282" s="2" t="n">
        <v>680</v>
      </c>
      <c r="D282" s="2" t="s">
        <v>46</v>
      </c>
      <c r="E282" s="7" t="n">
        <v>45058</v>
      </c>
      <c r="F28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2" s="2" t="s">
        <v>47</v>
      </c>
      <c r="H282" s="2" t="n">
        <v>8</v>
      </c>
      <c r="I282" s="6" t="str">
        <f aca="false">HYPERLINK("https://mncourtfraud.com/file/MCRO_27-CR-23-3459_Order-Other_2023-05-12_20240430072904.pdf#page=22&amp;:~:text=credibly testified","credibly testified")</f>
        <v>credibly testified</v>
      </c>
      <c r="J282" s="2" t="n">
        <v>22</v>
      </c>
      <c r="K282" s="2" t="n">
        <v>27</v>
      </c>
      <c r="L282" s="2" t="s">
        <v>135</v>
      </c>
      <c r="M282" s="0"/>
    </row>
    <row r="283" customFormat="false" ht="18.7" hidden="false" customHeight="true" outlineLevel="0" collapsed="false">
      <c r="A283" s="4" t="n">
        <v>282</v>
      </c>
      <c r="B283" s="6" t="str">
        <f aca="false">HYPERLINK("https://mncourtfraud.com/file/27-CR-23-3459.pdf","27-CR-23-3459")</f>
        <v>27-CR-23-3459</v>
      </c>
      <c r="C283" s="2" t="n">
        <v>680</v>
      </c>
      <c r="D283" s="2" t="s">
        <v>46</v>
      </c>
      <c r="E283" s="7" t="n">
        <v>45058</v>
      </c>
      <c r="F28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3" s="2" t="s">
        <v>47</v>
      </c>
      <c r="H283" s="2" t="n">
        <v>8</v>
      </c>
      <c r="I283" s="6" t="str">
        <f aca="false">HYPERLINK("https://mncourtfraud.com/file/MCRO_27-CR-23-3459_Order-Other_2023-05-12_20240430072904.pdf#page=22&amp;:~:text=credibly testified","credibly testified")</f>
        <v>credibly testified</v>
      </c>
      <c r="J283" s="2" t="n">
        <v>22</v>
      </c>
      <c r="K283" s="2" t="n">
        <v>27</v>
      </c>
      <c r="L283" s="2" t="s">
        <v>197</v>
      </c>
      <c r="M283" s="0"/>
    </row>
    <row r="284" customFormat="false" ht="18.7" hidden="false" customHeight="true" outlineLevel="0" collapsed="false">
      <c r="A284" s="4" t="n">
        <v>283</v>
      </c>
      <c r="B284" s="6" t="str">
        <f aca="false">HYPERLINK("https://mncourtfraud.com/file/27-CR-23-3459.pdf","27-CR-23-3459")</f>
        <v>27-CR-23-3459</v>
      </c>
      <c r="C284" s="2" t="n">
        <v>680</v>
      </c>
      <c r="D284" s="2" t="s">
        <v>46</v>
      </c>
      <c r="E284" s="7" t="n">
        <v>45058</v>
      </c>
      <c r="F28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4" s="2" t="s">
        <v>47</v>
      </c>
      <c r="H284" s="2" t="n">
        <v>8</v>
      </c>
      <c r="I284" s="6" t="str">
        <f aca="false">HYPERLINK("https://mncourtfraud.com/file/MCRO_27-CR-23-3459_Order-Other_2023-05-12_20240430072904.pdf#page=22&amp;:~:text=credibly testified","credibly testified")</f>
        <v>credibly testified</v>
      </c>
      <c r="J284" s="2" t="n">
        <v>22</v>
      </c>
      <c r="K284" s="2" t="n">
        <v>27</v>
      </c>
      <c r="L284" s="2" t="s">
        <v>198</v>
      </c>
      <c r="M284" s="0"/>
    </row>
    <row r="285" customFormat="false" ht="18.7" hidden="false" customHeight="true" outlineLevel="0" collapsed="false">
      <c r="A285" s="4" t="n">
        <v>284</v>
      </c>
      <c r="B285" s="6" t="str">
        <f aca="false">HYPERLINK("https://mncourtfraud.com/file/27-CR-23-3459.pdf","27-CR-23-3459")</f>
        <v>27-CR-23-3459</v>
      </c>
      <c r="C285" s="2" t="n">
        <v>680</v>
      </c>
      <c r="D285" s="2" t="s">
        <v>46</v>
      </c>
      <c r="E285" s="7" t="n">
        <v>45058</v>
      </c>
      <c r="F28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5" s="2" t="s">
        <v>47</v>
      </c>
      <c r="H285" s="2" t="n">
        <v>8</v>
      </c>
      <c r="I285" s="6" t="str">
        <f aca="false">HYPERLINK("https://mncourtfraud.com/file/MCRO_27-CR-23-3459_Order-Other_2023-05-12_20240430072904.pdf#page=22&amp;:~:text=credibly testified","credibly testified")</f>
        <v>credibly testified</v>
      </c>
      <c r="J285" s="2" t="n">
        <v>22</v>
      </c>
      <c r="K285" s="2" t="n">
        <v>27</v>
      </c>
      <c r="L285" s="2" t="s">
        <v>199</v>
      </c>
      <c r="M285" s="0"/>
    </row>
    <row r="286" customFormat="false" ht="18.7" hidden="false" customHeight="true" outlineLevel="0" collapsed="false">
      <c r="A286" s="4" t="n">
        <v>285</v>
      </c>
      <c r="B286" s="6" t="str">
        <f aca="false">HYPERLINK("https://mncourtfraud.com/file/27-CR-23-3459.pdf","27-CR-23-3459")</f>
        <v>27-CR-23-3459</v>
      </c>
      <c r="C286" s="2" t="n">
        <v>680</v>
      </c>
      <c r="D286" s="2" t="s">
        <v>46</v>
      </c>
      <c r="E286" s="7" t="n">
        <v>45058</v>
      </c>
      <c r="F28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6" s="2" t="s">
        <v>47</v>
      </c>
      <c r="H286" s="2" t="n">
        <v>8</v>
      </c>
      <c r="I286" s="6" t="str">
        <f aca="false">HYPERLINK("https://mncourtfraud.com/file/MCRO_27-CR-23-3459_Order-Other_2023-05-12_20240430072904.pdf#page=22&amp;:~:text=credibly testified","credibly testified")</f>
        <v>credibly testified</v>
      </c>
      <c r="J286" s="2" t="n">
        <v>22</v>
      </c>
      <c r="K286" s="2" t="n">
        <v>27</v>
      </c>
      <c r="L286" s="2" t="s">
        <v>200</v>
      </c>
      <c r="M286" s="0"/>
    </row>
    <row r="287" customFormat="false" ht="18.7" hidden="false" customHeight="true" outlineLevel="0" collapsed="false">
      <c r="A287" s="4" t="n">
        <v>286</v>
      </c>
      <c r="B287" s="6" t="str">
        <f aca="false">HYPERLINK("https://mncourtfraud.com/file/27-CR-23-3459.pdf","27-CR-23-3459")</f>
        <v>27-CR-23-3459</v>
      </c>
      <c r="C287" s="2" t="n">
        <v>680</v>
      </c>
      <c r="D287" s="2" t="s">
        <v>46</v>
      </c>
      <c r="E287" s="7" t="n">
        <v>45058</v>
      </c>
      <c r="F287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7" s="2" t="s">
        <v>47</v>
      </c>
      <c r="H287" s="2" t="n">
        <v>8</v>
      </c>
      <c r="I287" s="6" t="str">
        <f aca="false">HYPERLINK("https://mncourtfraud.com/file/MCRO_27-CR-23-3459_Order-Other_2023-05-12_20240430072904.pdf#page=22&amp;:~:text=credibly testified","credibly testified")</f>
        <v>credibly testified</v>
      </c>
      <c r="J287" s="2" t="n">
        <v>22</v>
      </c>
      <c r="K287" s="2" t="n">
        <v>27</v>
      </c>
      <c r="L287" s="2" t="s">
        <v>201</v>
      </c>
      <c r="M287" s="0"/>
    </row>
    <row r="288" customFormat="false" ht="18.7" hidden="false" customHeight="true" outlineLevel="0" collapsed="false">
      <c r="A288" s="4" t="n">
        <v>287</v>
      </c>
      <c r="B288" s="6" t="str">
        <f aca="false">HYPERLINK("https://mncourtfraud.com/file/27-CR-23-3459.pdf","27-CR-23-3459")</f>
        <v>27-CR-23-3459</v>
      </c>
      <c r="C288" s="2" t="n">
        <v>680</v>
      </c>
      <c r="D288" s="2" t="s">
        <v>46</v>
      </c>
      <c r="E288" s="7" t="n">
        <v>45058</v>
      </c>
      <c r="F28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8" s="2" t="s">
        <v>47</v>
      </c>
      <c r="H288" s="2" t="n">
        <v>8</v>
      </c>
      <c r="I288" s="6" t="str">
        <f aca="false">HYPERLINK("https://mncourtfraud.com/file/MCRO_27-CR-23-3459_Order-Other_2023-05-12_20240430072904.pdf#page=22&amp;:~:text=credibly testified","credibly testified")</f>
        <v>credibly testified</v>
      </c>
      <c r="J288" s="2" t="n">
        <v>22</v>
      </c>
      <c r="K288" s="2" t="n">
        <v>27</v>
      </c>
      <c r="L288" s="2" t="s">
        <v>202</v>
      </c>
      <c r="M288" s="0"/>
    </row>
    <row r="289" customFormat="false" ht="18.7" hidden="false" customHeight="true" outlineLevel="0" collapsed="false">
      <c r="A289" s="4" t="n">
        <v>288</v>
      </c>
      <c r="B289" s="6" t="str">
        <f aca="false">HYPERLINK("https://mncourtfraud.com/file/27-CR-23-3459.pdf","27-CR-23-3459")</f>
        <v>27-CR-23-3459</v>
      </c>
      <c r="C289" s="2" t="n">
        <v>680</v>
      </c>
      <c r="D289" s="2" t="s">
        <v>46</v>
      </c>
      <c r="E289" s="7" t="n">
        <v>45058</v>
      </c>
      <c r="F28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9" s="2" t="s">
        <v>47</v>
      </c>
      <c r="H289" s="2" t="n">
        <v>8</v>
      </c>
      <c r="I289" s="6" t="str">
        <f aca="false">HYPERLINK("https://mncourtfraud.com/file/MCRO_27-CR-23-3459_Order-Other_2023-05-12_20240430072904.pdf#page=22&amp;:~:text=credibly testified","credibly testified")</f>
        <v>credibly testified</v>
      </c>
      <c r="J289" s="2" t="n">
        <v>22</v>
      </c>
      <c r="K289" s="2" t="n">
        <v>27</v>
      </c>
      <c r="L289" s="2" t="s">
        <v>203</v>
      </c>
      <c r="M289" s="0"/>
    </row>
    <row r="290" customFormat="false" ht="18.7" hidden="false" customHeight="true" outlineLevel="0" collapsed="false">
      <c r="A290" s="4" t="n">
        <v>289</v>
      </c>
      <c r="B290" s="6" t="str">
        <f aca="false">HYPERLINK("https://mncourtfraud.com/file/27-CR-23-3459.pdf","27-CR-23-3459")</f>
        <v>27-CR-23-3459</v>
      </c>
      <c r="C290" s="2" t="n">
        <v>680</v>
      </c>
      <c r="D290" s="2" t="s">
        <v>46</v>
      </c>
      <c r="E290" s="7" t="n">
        <v>45058</v>
      </c>
      <c r="F29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0" s="2" t="s">
        <v>47</v>
      </c>
      <c r="H290" s="2" t="n">
        <v>8</v>
      </c>
      <c r="I290" s="6" t="str">
        <f aca="false">HYPERLINK("https://mncourtfraud.com/file/MCRO_27-CR-23-3459_Order-Other_2023-05-12_20240430072904.pdf#page=22&amp;:~:text=credibly testified","credibly testified")</f>
        <v>credibly testified</v>
      </c>
      <c r="J290" s="2" t="n">
        <v>22</v>
      </c>
      <c r="K290" s="2" t="n">
        <v>27</v>
      </c>
      <c r="L290" s="2" t="s">
        <v>204</v>
      </c>
      <c r="M290" s="0"/>
    </row>
    <row r="291" customFormat="false" ht="18.7" hidden="false" customHeight="true" outlineLevel="0" collapsed="false">
      <c r="A291" s="4" t="n">
        <v>290</v>
      </c>
      <c r="B291" s="6" t="str">
        <f aca="false">HYPERLINK("https://mncourtfraud.com/file/27-CR-23-3459.pdf","27-CR-23-3459")</f>
        <v>27-CR-23-3459</v>
      </c>
      <c r="C291" s="2" t="n">
        <v>680</v>
      </c>
      <c r="D291" s="2" t="s">
        <v>46</v>
      </c>
      <c r="E291" s="7" t="n">
        <v>45058</v>
      </c>
      <c r="F29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1" s="2" t="s">
        <v>47</v>
      </c>
      <c r="H291" s="2" t="n">
        <v>8</v>
      </c>
      <c r="I291" s="6" t="str">
        <f aca="false">HYPERLINK("https://mncourtfraud.com/file/MCRO_27-CR-23-3459_Order-Other_2023-05-12_20240430072904.pdf#page=23&amp;:~:text=credibly testified","credibly testified")</f>
        <v>credibly testified</v>
      </c>
      <c r="J291" s="2" t="n">
        <v>23</v>
      </c>
      <c r="K291" s="2" t="n">
        <v>27</v>
      </c>
      <c r="L291" s="2" t="s">
        <v>205</v>
      </c>
      <c r="M291" s="0"/>
    </row>
    <row r="292" customFormat="false" ht="18.7" hidden="false" customHeight="true" outlineLevel="0" collapsed="false">
      <c r="A292" s="4" t="n">
        <v>291</v>
      </c>
      <c r="B292" s="6" t="str">
        <f aca="false">HYPERLINK("https://mncourtfraud.com/file/27-CR-23-3459.pdf","27-CR-23-3459")</f>
        <v>27-CR-23-3459</v>
      </c>
      <c r="C292" s="2" t="n">
        <v>680</v>
      </c>
      <c r="D292" s="2" t="s">
        <v>46</v>
      </c>
      <c r="E292" s="7" t="n">
        <v>45058</v>
      </c>
      <c r="F29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2" s="2" t="s">
        <v>47</v>
      </c>
      <c r="H292" s="2" t="n">
        <v>8</v>
      </c>
      <c r="I292" s="6" t="str">
        <f aca="false">HYPERLINK("https://mncourtfraud.com/file/MCRO_27-CR-23-3459_Order-Other_2023-05-12_20240430072904.pdf#page=23&amp;:~:text=credibly testified","credibly testified")</f>
        <v>credibly testified</v>
      </c>
      <c r="J292" s="2" t="n">
        <v>23</v>
      </c>
      <c r="K292" s="2" t="n">
        <v>27</v>
      </c>
      <c r="L292" s="2" t="s">
        <v>206</v>
      </c>
      <c r="M292" s="0"/>
    </row>
    <row r="293" customFormat="false" ht="18.7" hidden="false" customHeight="true" outlineLevel="0" collapsed="false">
      <c r="A293" s="4" t="n">
        <v>292</v>
      </c>
      <c r="B293" s="6" t="str">
        <f aca="false">HYPERLINK("https://mncourtfraud.com/file/27-CR-23-3459.pdf","27-CR-23-3459")</f>
        <v>27-CR-23-3459</v>
      </c>
      <c r="C293" s="2" t="n">
        <v>680</v>
      </c>
      <c r="D293" s="2" t="s">
        <v>46</v>
      </c>
      <c r="E293" s="7" t="n">
        <v>45058</v>
      </c>
      <c r="F29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3" s="2" t="s">
        <v>47</v>
      </c>
      <c r="H293" s="2" t="n">
        <v>8</v>
      </c>
      <c r="I293" s="6" t="str">
        <f aca="false">HYPERLINK("https://mncourtfraud.com/file/MCRO_27-CR-23-3459_Order-Other_2023-05-12_20240430072904.pdf#page=23&amp;:~:text=credibly testified","credibly testified")</f>
        <v>credibly testified</v>
      </c>
      <c r="J293" s="2" t="n">
        <v>23</v>
      </c>
      <c r="K293" s="2" t="n">
        <v>27</v>
      </c>
      <c r="L293" s="2" t="s">
        <v>136</v>
      </c>
      <c r="M293" s="0"/>
    </row>
    <row r="294" customFormat="false" ht="18.7" hidden="false" customHeight="true" outlineLevel="0" collapsed="false">
      <c r="A294" s="4" t="n">
        <v>293</v>
      </c>
      <c r="B294" s="6" t="str">
        <f aca="false">HYPERLINK("https://mncourtfraud.com/file/27-CR-23-3459.pdf","27-CR-23-3459")</f>
        <v>27-CR-23-3459</v>
      </c>
      <c r="C294" s="2" t="n">
        <v>680</v>
      </c>
      <c r="D294" s="2" t="s">
        <v>46</v>
      </c>
      <c r="E294" s="7" t="n">
        <v>45058</v>
      </c>
      <c r="F29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4" s="2" t="s">
        <v>47</v>
      </c>
      <c r="H294" s="2" t="n">
        <v>8</v>
      </c>
      <c r="I294" s="6" t="str">
        <f aca="false">HYPERLINK("https://mncourtfraud.com/file/MCRO_27-CR-23-3459_Order-Other_2023-05-12_20240430072904.pdf#page=23&amp;:~:text=credibly testified","credibly testified")</f>
        <v>credibly testified</v>
      </c>
      <c r="J294" s="2" t="n">
        <v>23</v>
      </c>
      <c r="K294" s="2" t="n">
        <v>27</v>
      </c>
      <c r="L294" s="2" t="s">
        <v>207</v>
      </c>
      <c r="M294" s="0"/>
    </row>
    <row r="295" customFormat="false" ht="18.7" hidden="false" customHeight="true" outlineLevel="0" collapsed="false">
      <c r="A295" s="4" t="n">
        <v>294</v>
      </c>
      <c r="B295" s="6" t="str">
        <f aca="false">HYPERLINK("https://mncourtfraud.com/file/27-CR-23-3459.pdf","27-CR-23-3459")</f>
        <v>27-CR-23-3459</v>
      </c>
      <c r="C295" s="2" t="n">
        <v>680</v>
      </c>
      <c r="D295" s="2" t="s">
        <v>46</v>
      </c>
      <c r="E295" s="7" t="n">
        <v>45058</v>
      </c>
      <c r="F29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5" s="2" t="s">
        <v>47</v>
      </c>
      <c r="H295" s="2" t="n">
        <v>8</v>
      </c>
      <c r="I295" s="6" t="str">
        <f aca="false">HYPERLINK("https://mncourtfraud.com/file/MCRO_27-CR-23-3459_Order-Other_2023-05-12_20240430072904.pdf#page=23&amp;:~:text=credibly testified","credibly testified")</f>
        <v>credibly testified</v>
      </c>
      <c r="J295" s="2" t="n">
        <v>23</v>
      </c>
      <c r="K295" s="2" t="n">
        <v>27</v>
      </c>
      <c r="L295" s="2" t="s">
        <v>208</v>
      </c>
      <c r="M295" s="0"/>
    </row>
    <row r="296" customFormat="false" ht="18.7" hidden="false" customHeight="true" outlineLevel="0" collapsed="false">
      <c r="A296" s="4" t="n">
        <v>295</v>
      </c>
      <c r="B296" s="6" t="str">
        <f aca="false">HYPERLINK("https://mncourtfraud.com/file/27-CR-23-3459.pdf","27-CR-23-3459")</f>
        <v>27-CR-23-3459</v>
      </c>
      <c r="C296" s="2" t="n">
        <v>680</v>
      </c>
      <c r="D296" s="2" t="s">
        <v>46</v>
      </c>
      <c r="E296" s="7" t="n">
        <v>45058</v>
      </c>
      <c r="F29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6" s="2" t="s">
        <v>47</v>
      </c>
      <c r="H296" s="2" t="n">
        <v>8</v>
      </c>
      <c r="I296" s="6" t="str">
        <f aca="false">HYPERLINK("https://mncourtfraud.com/file/MCRO_27-CR-23-3459_Order-Other_2023-05-12_20240430072904.pdf#page=23&amp;:~:text=credibly testified","credibly testified")</f>
        <v>credibly testified</v>
      </c>
      <c r="J296" s="2" t="n">
        <v>23</v>
      </c>
      <c r="K296" s="2" t="n">
        <v>27</v>
      </c>
      <c r="L296" s="2" t="s">
        <v>209</v>
      </c>
      <c r="M296" s="0"/>
    </row>
    <row r="297" customFormat="false" ht="18.7" hidden="false" customHeight="true" outlineLevel="0" collapsed="false">
      <c r="A297" s="4" t="n">
        <v>296</v>
      </c>
      <c r="B297" s="6" t="str">
        <f aca="false">HYPERLINK("https://mncourtfraud.com/file/27-CR-23-3459.pdf","27-CR-23-3459")</f>
        <v>27-CR-23-3459</v>
      </c>
      <c r="C297" s="2" t="n">
        <v>680</v>
      </c>
      <c r="D297" s="2" t="s">
        <v>46</v>
      </c>
      <c r="E297" s="7" t="n">
        <v>45058</v>
      </c>
      <c r="F297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7" s="2" t="s">
        <v>47</v>
      </c>
      <c r="H297" s="2" t="n">
        <v>8</v>
      </c>
      <c r="I297" s="6" t="str">
        <f aca="false">HYPERLINK("https://mncourtfraud.com/file/MCRO_27-CR-23-3459_Order-Other_2023-05-12_20240430072904.pdf#page=23&amp;:~:text=credibly testified","credibly testified")</f>
        <v>credibly testified</v>
      </c>
      <c r="J297" s="2" t="n">
        <v>23</v>
      </c>
      <c r="K297" s="2" t="n">
        <v>27</v>
      </c>
      <c r="L297" s="2" t="s">
        <v>210</v>
      </c>
      <c r="M297" s="0"/>
    </row>
    <row r="298" customFormat="false" ht="18.7" hidden="false" customHeight="true" outlineLevel="0" collapsed="false">
      <c r="A298" s="4" t="n">
        <v>297</v>
      </c>
      <c r="B298" s="6" t="str">
        <f aca="false">HYPERLINK("https://mncourtfraud.com/file/27-CR-23-3459.pdf","27-CR-23-3459")</f>
        <v>27-CR-23-3459</v>
      </c>
      <c r="C298" s="2" t="n">
        <v>680</v>
      </c>
      <c r="D298" s="2" t="s">
        <v>46</v>
      </c>
      <c r="E298" s="7" t="n">
        <v>45058</v>
      </c>
      <c r="F29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8" s="2" t="s">
        <v>47</v>
      </c>
      <c r="H298" s="2" t="n">
        <v>8</v>
      </c>
      <c r="I298" s="6" t="str">
        <f aca="false">HYPERLINK("https://mncourtfraud.com/file/MCRO_27-CR-23-3459_Order-Other_2023-05-12_20240430072904.pdf#page=23&amp;:~:text=credibly testified","credibly testified")</f>
        <v>credibly testified</v>
      </c>
      <c r="J298" s="2" t="n">
        <v>23</v>
      </c>
      <c r="K298" s="2" t="n">
        <v>27</v>
      </c>
      <c r="L298" s="2" t="s">
        <v>211</v>
      </c>
      <c r="M298" s="0"/>
    </row>
    <row r="299" customFormat="false" ht="18.7" hidden="false" customHeight="true" outlineLevel="0" collapsed="false">
      <c r="A299" s="4" t="n">
        <v>298</v>
      </c>
      <c r="B299" s="6" t="str">
        <f aca="false">HYPERLINK("https://mncourtfraud.com/file/27-CR-23-3459.pdf","27-CR-23-3459")</f>
        <v>27-CR-23-3459</v>
      </c>
      <c r="C299" s="2" t="n">
        <v>680</v>
      </c>
      <c r="D299" s="2" t="s">
        <v>46</v>
      </c>
      <c r="E299" s="7" t="n">
        <v>45058</v>
      </c>
      <c r="F299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99" s="2" t="s">
        <v>47</v>
      </c>
      <c r="H299" s="2" t="n">
        <v>8</v>
      </c>
      <c r="I299" s="6" t="str">
        <f aca="false">HYPERLINK("https://mncourtfraud.com/file/MCRO_27-CR-23-3459_Order-Other_2023-05-12_20240430072904.pdf#page=23&amp;:~:text=credibly testified","credibly testified")</f>
        <v>credibly testified</v>
      </c>
      <c r="J299" s="2" t="n">
        <v>23</v>
      </c>
      <c r="K299" s="2" t="n">
        <v>27</v>
      </c>
      <c r="L299" s="2" t="s">
        <v>212</v>
      </c>
      <c r="M299" s="0"/>
    </row>
    <row r="300" customFormat="false" ht="18.7" hidden="false" customHeight="true" outlineLevel="0" collapsed="false">
      <c r="A300" s="4" t="n">
        <v>299</v>
      </c>
      <c r="B300" s="6" t="str">
        <f aca="false">HYPERLINK("https://mncourtfraud.com/file/27-CR-23-3459.pdf","27-CR-23-3459")</f>
        <v>27-CR-23-3459</v>
      </c>
      <c r="C300" s="2" t="n">
        <v>680</v>
      </c>
      <c r="D300" s="2" t="s">
        <v>46</v>
      </c>
      <c r="E300" s="7" t="n">
        <v>45058</v>
      </c>
      <c r="F30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00" s="2" t="s">
        <v>47</v>
      </c>
      <c r="H300" s="2" t="n">
        <v>8</v>
      </c>
      <c r="I300" s="6" t="str">
        <f aca="false">HYPERLINK("https://mncourtfraud.com/file/MCRO_27-CR-23-3459_Order-Other_2023-05-12_20240430072904.pdf#page=26&amp;:~:text=credibly testified","credibly testified")</f>
        <v>credibly testified</v>
      </c>
      <c r="J300" s="2" t="n">
        <v>26</v>
      </c>
      <c r="K300" s="2" t="n">
        <v>27</v>
      </c>
      <c r="L300" s="2" t="s">
        <v>213</v>
      </c>
      <c r="M300" s="0"/>
    </row>
    <row r="301" customFormat="false" ht="18.7" hidden="false" customHeight="true" outlineLevel="0" collapsed="false">
      <c r="A301" s="4" t="n">
        <v>300</v>
      </c>
      <c r="B301" s="6" t="str">
        <f aca="false">HYPERLINK("https://mncourtfraud.com/file/27-CR-23-3460.pdf","27-CR-23-3460")</f>
        <v>27-CR-23-3460</v>
      </c>
      <c r="C301" s="2" t="n">
        <v>680</v>
      </c>
      <c r="D301" s="2" t="s">
        <v>46</v>
      </c>
      <c r="E301" s="7" t="n">
        <v>45058</v>
      </c>
      <c r="F30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1" s="2" t="s">
        <v>47</v>
      </c>
      <c r="H301" s="2" t="n">
        <v>8</v>
      </c>
      <c r="I301" s="6" t="str">
        <f aca="false">HYPERLINK("https://mncourtfraud.com/file/MCRO_27-CR-23-3460_Order-Other_2023-05-12_20240430072942.pdf#page=21&amp;:~:text=credibly testified","credibly testified")</f>
        <v>credibly testified</v>
      </c>
      <c r="J301" s="2" t="n">
        <v>21</v>
      </c>
      <c r="K301" s="2" t="n">
        <v>27</v>
      </c>
      <c r="L301" s="2" t="s">
        <v>184</v>
      </c>
      <c r="M301" s="0"/>
    </row>
    <row r="302" customFormat="false" ht="18.7" hidden="false" customHeight="true" outlineLevel="0" collapsed="false">
      <c r="A302" s="4" t="n">
        <v>301</v>
      </c>
      <c r="B302" s="6" t="str">
        <f aca="false">HYPERLINK("https://mncourtfraud.com/file/27-CR-23-3460.pdf","27-CR-23-3460")</f>
        <v>27-CR-23-3460</v>
      </c>
      <c r="C302" s="2" t="n">
        <v>680</v>
      </c>
      <c r="D302" s="2" t="s">
        <v>46</v>
      </c>
      <c r="E302" s="7" t="n">
        <v>45058</v>
      </c>
      <c r="F30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2" s="2" t="s">
        <v>47</v>
      </c>
      <c r="H302" s="2" t="n">
        <v>8</v>
      </c>
      <c r="I302" s="6" t="str">
        <f aca="false">HYPERLINK("https://mncourtfraud.com/file/MCRO_27-CR-23-3460_Order-Other_2023-05-12_20240430072942.pdf#page=21&amp;:~:text=credibly testified","credibly testified")</f>
        <v>credibly testified</v>
      </c>
      <c r="J302" s="2" t="n">
        <v>21</v>
      </c>
      <c r="K302" s="2" t="n">
        <v>27</v>
      </c>
      <c r="L302" s="2" t="s">
        <v>185</v>
      </c>
      <c r="M302" s="0"/>
    </row>
    <row r="303" customFormat="false" ht="18.7" hidden="false" customHeight="true" outlineLevel="0" collapsed="false">
      <c r="A303" s="4" t="n">
        <v>302</v>
      </c>
      <c r="B303" s="6" t="str">
        <f aca="false">HYPERLINK("https://mncourtfraud.com/file/27-CR-23-3460.pdf","27-CR-23-3460")</f>
        <v>27-CR-23-3460</v>
      </c>
      <c r="C303" s="2" t="n">
        <v>680</v>
      </c>
      <c r="D303" s="2" t="s">
        <v>46</v>
      </c>
      <c r="E303" s="7" t="n">
        <v>45058</v>
      </c>
      <c r="F30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3" s="2" t="s">
        <v>47</v>
      </c>
      <c r="H303" s="2" t="n">
        <v>8</v>
      </c>
      <c r="I303" s="6" t="str">
        <f aca="false">HYPERLINK("https://mncourtfraud.com/file/MCRO_27-CR-23-3460_Order-Other_2023-05-12_20240430072942.pdf#page=21&amp;:~:text=credibly testified","credibly testified")</f>
        <v>credibly testified</v>
      </c>
      <c r="J303" s="2" t="n">
        <v>21</v>
      </c>
      <c r="K303" s="2" t="n">
        <v>27</v>
      </c>
      <c r="L303" s="2" t="s">
        <v>186</v>
      </c>
      <c r="M303" s="0"/>
    </row>
    <row r="304" customFormat="false" ht="18.7" hidden="false" customHeight="true" outlineLevel="0" collapsed="false">
      <c r="A304" s="4" t="n">
        <v>303</v>
      </c>
      <c r="B304" s="6" t="str">
        <f aca="false">HYPERLINK("https://mncourtfraud.com/file/27-CR-23-3460.pdf","27-CR-23-3460")</f>
        <v>27-CR-23-3460</v>
      </c>
      <c r="C304" s="2" t="n">
        <v>680</v>
      </c>
      <c r="D304" s="2" t="s">
        <v>46</v>
      </c>
      <c r="E304" s="7" t="n">
        <v>45058</v>
      </c>
      <c r="F30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4" s="2" t="s">
        <v>47</v>
      </c>
      <c r="H304" s="2" t="n">
        <v>8</v>
      </c>
      <c r="I304" s="6" t="str">
        <f aca="false">HYPERLINK("https://mncourtfraud.com/file/MCRO_27-CR-23-3460_Order-Other_2023-05-12_20240430072942.pdf#page=21&amp;:~:text=credibly testified","credibly testified")</f>
        <v>credibly testified</v>
      </c>
      <c r="J304" s="2" t="n">
        <v>21</v>
      </c>
      <c r="K304" s="2" t="n">
        <v>27</v>
      </c>
      <c r="L304" s="2" t="s">
        <v>187</v>
      </c>
      <c r="M304" s="0"/>
    </row>
    <row r="305" customFormat="false" ht="18.7" hidden="false" customHeight="true" outlineLevel="0" collapsed="false">
      <c r="A305" s="4" t="n">
        <v>304</v>
      </c>
      <c r="B305" s="6" t="str">
        <f aca="false">HYPERLINK("https://mncourtfraud.com/file/27-CR-23-3460.pdf","27-CR-23-3460")</f>
        <v>27-CR-23-3460</v>
      </c>
      <c r="C305" s="2" t="n">
        <v>680</v>
      </c>
      <c r="D305" s="2" t="s">
        <v>46</v>
      </c>
      <c r="E305" s="7" t="n">
        <v>45058</v>
      </c>
      <c r="F30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5" s="2" t="s">
        <v>47</v>
      </c>
      <c r="H305" s="2" t="n">
        <v>8</v>
      </c>
      <c r="I305" s="6" t="str">
        <f aca="false">HYPERLINK("https://mncourtfraud.com/file/MCRO_27-CR-23-3460_Order-Other_2023-05-12_20240430072942.pdf#page=21&amp;:~:text=credibly testified","credibly testified")</f>
        <v>credibly testified</v>
      </c>
      <c r="J305" s="2" t="n">
        <v>21</v>
      </c>
      <c r="K305" s="2" t="n">
        <v>27</v>
      </c>
      <c r="L305" s="2" t="s">
        <v>188</v>
      </c>
      <c r="M305" s="0"/>
    </row>
    <row r="306" customFormat="false" ht="18.7" hidden="false" customHeight="true" outlineLevel="0" collapsed="false">
      <c r="A306" s="4" t="n">
        <v>305</v>
      </c>
      <c r="B306" s="6" t="str">
        <f aca="false">HYPERLINK("https://mncourtfraud.com/file/27-CR-23-3460.pdf","27-CR-23-3460")</f>
        <v>27-CR-23-3460</v>
      </c>
      <c r="C306" s="2" t="n">
        <v>680</v>
      </c>
      <c r="D306" s="2" t="s">
        <v>46</v>
      </c>
      <c r="E306" s="7" t="n">
        <v>45058</v>
      </c>
      <c r="F30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6" s="2" t="s">
        <v>47</v>
      </c>
      <c r="H306" s="2" t="n">
        <v>8</v>
      </c>
      <c r="I306" s="6" t="str">
        <f aca="false">HYPERLINK("https://mncourtfraud.com/file/MCRO_27-CR-23-3460_Order-Other_2023-05-12_20240430072942.pdf#page=21&amp;:~:text=credibly testified","credibly testified")</f>
        <v>credibly testified</v>
      </c>
      <c r="J306" s="2" t="n">
        <v>21</v>
      </c>
      <c r="K306" s="2" t="n">
        <v>27</v>
      </c>
      <c r="L306" s="2" t="s">
        <v>189</v>
      </c>
      <c r="M306" s="0"/>
    </row>
    <row r="307" customFormat="false" ht="18.7" hidden="false" customHeight="true" outlineLevel="0" collapsed="false">
      <c r="A307" s="4" t="n">
        <v>306</v>
      </c>
      <c r="B307" s="6" t="str">
        <f aca="false">HYPERLINK("https://mncourtfraud.com/file/27-CR-23-3460.pdf","27-CR-23-3460")</f>
        <v>27-CR-23-3460</v>
      </c>
      <c r="C307" s="2" t="n">
        <v>680</v>
      </c>
      <c r="D307" s="2" t="s">
        <v>46</v>
      </c>
      <c r="E307" s="7" t="n">
        <v>45058</v>
      </c>
      <c r="F30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7" s="2" t="s">
        <v>47</v>
      </c>
      <c r="H307" s="2" t="n">
        <v>8</v>
      </c>
      <c r="I307" s="6" t="str">
        <f aca="false">HYPERLINK("https://mncourtfraud.com/file/MCRO_27-CR-23-3460_Order-Other_2023-05-12_20240430072942.pdf#page=22&amp;:~:text=credibly testified","credibly testified")</f>
        <v>credibly testified</v>
      </c>
      <c r="J307" s="2" t="n">
        <v>22</v>
      </c>
      <c r="K307" s="2" t="n">
        <v>27</v>
      </c>
      <c r="L307" s="2" t="s">
        <v>190</v>
      </c>
      <c r="M307" s="0"/>
    </row>
    <row r="308" customFormat="false" ht="18.7" hidden="false" customHeight="true" outlineLevel="0" collapsed="false">
      <c r="A308" s="4" t="n">
        <v>307</v>
      </c>
      <c r="B308" s="6" t="str">
        <f aca="false">HYPERLINK("https://mncourtfraud.com/file/27-CR-23-3460.pdf","27-CR-23-3460")</f>
        <v>27-CR-23-3460</v>
      </c>
      <c r="C308" s="2" t="n">
        <v>680</v>
      </c>
      <c r="D308" s="2" t="s">
        <v>46</v>
      </c>
      <c r="E308" s="7" t="n">
        <v>45058</v>
      </c>
      <c r="F30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8" s="2" t="s">
        <v>47</v>
      </c>
      <c r="H308" s="2" t="n">
        <v>8</v>
      </c>
      <c r="I308" s="6" t="str">
        <f aca="false">HYPERLINK("https://mncourtfraud.com/file/MCRO_27-CR-23-3460_Order-Other_2023-05-12_20240430072942.pdf#page=22&amp;:~:text=credibly testified","credibly testified")</f>
        <v>credibly testified</v>
      </c>
      <c r="J308" s="2" t="n">
        <v>22</v>
      </c>
      <c r="K308" s="2" t="n">
        <v>27</v>
      </c>
      <c r="L308" s="2" t="s">
        <v>191</v>
      </c>
      <c r="M308" s="0"/>
    </row>
    <row r="309" customFormat="false" ht="18.7" hidden="false" customHeight="true" outlineLevel="0" collapsed="false">
      <c r="A309" s="4" t="n">
        <v>308</v>
      </c>
      <c r="B309" s="6" t="str">
        <f aca="false">HYPERLINK("https://mncourtfraud.com/file/27-CR-23-3460.pdf","27-CR-23-3460")</f>
        <v>27-CR-23-3460</v>
      </c>
      <c r="C309" s="2" t="n">
        <v>680</v>
      </c>
      <c r="D309" s="2" t="s">
        <v>46</v>
      </c>
      <c r="E309" s="7" t="n">
        <v>45058</v>
      </c>
      <c r="F30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09" s="2" t="s">
        <v>47</v>
      </c>
      <c r="H309" s="2" t="n">
        <v>8</v>
      </c>
      <c r="I309" s="6" t="str">
        <f aca="false">HYPERLINK("https://mncourtfraud.com/file/MCRO_27-CR-23-3460_Order-Other_2023-05-12_20240430072942.pdf#page=22&amp;:~:text=credibly testified","credibly testified")</f>
        <v>credibly testified</v>
      </c>
      <c r="J309" s="2" t="n">
        <v>22</v>
      </c>
      <c r="K309" s="2" t="n">
        <v>27</v>
      </c>
      <c r="L309" s="2" t="s">
        <v>192</v>
      </c>
      <c r="M309" s="0"/>
    </row>
    <row r="310" customFormat="false" ht="18.7" hidden="false" customHeight="true" outlineLevel="0" collapsed="false">
      <c r="A310" s="4" t="n">
        <v>309</v>
      </c>
      <c r="B310" s="6" t="str">
        <f aca="false">HYPERLINK("https://mncourtfraud.com/file/27-CR-23-3460.pdf","27-CR-23-3460")</f>
        <v>27-CR-23-3460</v>
      </c>
      <c r="C310" s="2" t="n">
        <v>680</v>
      </c>
      <c r="D310" s="2" t="s">
        <v>46</v>
      </c>
      <c r="E310" s="7" t="n">
        <v>45058</v>
      </c>
      <c r="F31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0" s="2" t="s">
        <v>47</v>
      </c>
      <c r="H310" s="2" t="n">
        <v>8</v>
      </c>
      <c r="I310" s="6" t="str">
        <f aca="false">HYPERLINK("https://mncourtfraud.com/file/MCRO_27-CR-23-3460_Order-Other_2023-05-12_20240430072942.pdf#page=22&amp;:~:text=credibly testified","credibly testified")</f>
        <v>credibly testified</v>
      </c>
      <c r="J310" s="2" t="n">
        <v>22</v>
      </c>
      <c r="K310" s="2" t="n">
        <v>27</v>
      </c>
      <c r="L310" s="2" t="s">
        <v>193</v>
      </c>
      <c r="M310" s="0"/>
    </row>
    <row r="311" customFormat="false" ht="18.7" hidden="false" customHeight="true" outlineLevel="0" collapsed="false">
      <c r="A311" s="4" t="n">
        <v>310</v>
      </c>
      <c r="B311" s="6" t="str">
        <f aca="false">HYPERLINK("https://mncourtfraud.com/file/27-CR-23-3460.pdf","27-CR-23-3460")</f>
        <v>27-CR-23-3460</v>
      </c>
      <c r="C311" s="2" t="n">
        <v>680</v>
      </c>
      <c r="D311" s="2" t="s">
        <v>46</v>
      </c>
      <c r="E311" s="7" t="n">
        <v>45058</v>
      </c>
      <c r="F31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1" s="2" t="s">
        <v>47</v>
      </c>
      <c r="H311" s="2" t="n">
        <v>8</v>
      </c>
      <c r="I311" s="6" t="str">
        <f aca="false">HYPERLINK("https://mncourtfraud.com/file/MCRO_27-CR-23-3460_Order-Other_2023-05-12_20240430072942.pdf#page=22&amp;:~:text=credibly testified","credibly testified")</f>
        <v>credibly testified</v>
      </c>
      <c r="J311" s="2" t="n">
        <v>22</v>
      </c>
      <c r="K311" s="2" t="n">
        <v>27</v>
      </c>
      <c r="L311" s="2" t="s">
        <v>194</v>
      </c>
      <c r="M311" s="0"/>
    </row>
    <row r="312" customFormat="false" ht="18.7" hidden="false" customHeight="true" outlineLevel="0" collapsed="false">
      <c r="A312" s="4" t="n">
        <v>311</v>
      </c>
      <c r="B312" s="6" t="str">
        <f aca="false">HYPERLINK("https://mncourtfraud.com/file/27-CR-23-3460.pdf","27-CR-23-3460")</f>
        <v>27-CR-23-3460</v>
      </c>
      <c r="C312" s="2" t="n">
        <v>680</v>
      </c>
      <c r="D312" s="2" t="s">
        <v>46</v>
      </c>
      <c r="E312" s="7" t="n">
        <v>45058</v>
      </c>
      <c r="F31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2" s="2" t="s">
        <v>47</v>
      </c>
      <c r="H312" s="2" t="n">
        <v>8</v>
      </c>
      <c r="I312" s="6" t="str">
        <f aca="false">HYPERLINK("https://mncourtfraud.com/file/MCRO_27-CR-23-3460_Order-Other_2023-05-12_20240430072942.pdf#page=22&amp;:~:text=credibly testified","credibly testified")</f>
        <v>credibly testified</v>
      </c>
      <c r="J312" s="2" t="n">
        <v>22</v>
      </c>
      <c r="K312" s="2" t="n">
        <v>27</v>
      </c>
      <c r="L312" s="2" t="s">
        <v>195</v>
      </c>
      <c r="M312" s="0"/>
    </row>
    <row r="313" customFormat="false" ht="18.7" hidden="false" customHeight="true" outlineLevel="0" collapsed="false">
      <c r="A313" s="4" t="n">
        <v>312</v>
      </c>
      <c r="B313" s="6" t="str">
        <f aca="false">HYPERLINK("https://mncourtfraud.com/file/27-CR-23-3460.pdf","27-CR-23-3460")</f>
        <v>27-CR-23-3460</v>
      </c>
      <c r="C313" s="2" t="n">
        <v>680</v>
      </c>
      <c r="D313" s="2" t="s">
        <v>46</v>
      </c>
      <c r="E313" s="7" t="n">
        <v>45058</v>
      </c>
      <c r="F31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3" s="2" t="s">
        <v>47</v>
      </c>
      <c r="H313" s="2" t="n">
        <v>8</v>
      </c>
      <c r="I313" s="6" t="str">
        <f aca="false">HYPERLINK("https://mncourtfraud.com/file/MCRO_27-CR-23-3460_Order-Other_2023-05-12_20240430072942.pdf#page=22&amp;:~:text=credibly testified","credibly testified")</f>
        <v>credibly testified</v>
      </c>
      <c r="J313" s="2" t="n">
        <v>22</v>
      </c>
      <c r="K313" s="2" t="n">
        <v>27</v>
      </c>
      <c r="L313" s="2" t="s">
        <v>196</v>
      </c>
      <c r="M313" s="0"/>
    </row>
    <row r="314" customFormat="false" ht="18.7" hidden="false" customHeight="true" outlineLevel="0" collapsed="false">
      <c r="A314" s="4" t="n">
        <v>313</v>
      </c>
      <c r="B314" s="6" t="str">
        <f aca="false">HYPERLINK("https://mncourtfraud.com/file/27-CR-23-3460.pdf","27-CR-23-3460")</f>
        <v>27-CR-23-3460</v>
      </c>
      <c r="C314" s="2" t="n">
        <v>680</v>
      </c>
      <c r="D314" s="2" t="s">
        <v>46</v>
      </c>
      <c r="E314" s="7" t="n">
        <v>45058</v>
      </c>
      <c r="F31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4" s="2" t="s">
        <v>47</v>
      </c>
      <c r="H314" s="2" t="n">
        <v>8</v>
      </c>
      <c r="I314" s="6" t="str">
        <f aca="false">HYPERLINK("https://mncourtfraud.com/file/MCRO_27-CR-23-3460_Order-Other_2023-05-12_20240430072942.pdf#page=22&amp;:~:text=credibly testified","credibly testified")</f>
        <v>credibly testified</v>
      </c>
      <c r="J314" s="2" t="n">
        <v>22</v>
      </c>
      <c r="K314" s="2" t="n">
        <v>27</v>
      </c>
      <c r="L314" s="2" t="s">
        <v>135</v>
      </c>
      <c r="M314" s="0"/>
    </row>
    <row r="315" customFormat="false" ht="18.7" hidden="false" customHeight="true" outlineLevel="0" collapsed="false">
      <c r="A315" s="4" t="n">
        <v>314</v>
      </c>
      <c r="B315" s="6" t="str">
        <f aca="false">HYPERLINK("https://mncourtfraud.com/file/27-CR-23-3460.pdf","27-CR-23-3460")</f>
        <v>27-CR-23-3460</v>
      </c>
      <c r="C315" s="2" t="n">
        <v>680</v>
      </c>
      <c r="D315" s="2" t="s">
        <v>46</v>
      </c>
      <c r="E315" s="7" t="n">
        <v>45058</v>
      </c>
      <c r="F31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5" s="2" t="s">
        <v>47</v>
      </c>
      <c r="H315" s="2" t="n">
        <v>8</v>
      </c>
      <c r="I315" s="6" t="str">
        <f aca="false">HYPERLINK("https://mncourtfraud.com/file/MCRO_27-CR-23-3460_Order-Other_2023-05-12_20240430072942.pdf#page=22&amp;:~:text=credibly testified","credibly testified")</f>
        <v>credibly testified</v>
      </c>
      <c r="J315" s="2" t="n">
        <v>22</v>
      </c>
      <c r="K315" s="2" t="n">
        <v>27</v>
      </c>
      <c r="L315" s="2" t="s">
        <v>197</v>
      </c>
      <c r="M315" s="0"/>
    </row>
    <row r="316" customFormat="false" ht="18.7" hidden="false" customHeight="true" outlineLevel="0" collapsed="false">
      <c r="A316" s="4" t="n">
        <v>315</v>
      </c>
      <c r="B316" s="6" t="str">
        <f aca="false">HYPERLINK("https://mncourtfraud.com/file/27-CR-23-3460.pdf","27-CR-23-3460")</f>
        <v>27-CR-23-3460</v>
      </c>
      <c r="C316" s="2" t="n">
        <v>680</v>
      </c>
      <c r="D316" s="2" t="s">
        <v>46</v>
      </c>
      <c r="E316" s="7" t="n">
        <v>45058</v>
      </c>
      <c r="F31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6" s="2" t="s">
        <v>47</v>
      </c>
      <c r="H316" s="2" t="n">
        <v>8</v>
      </c>
      <c r="I316" s="6" t="str">
        <f aca="false">HYPERLINK("https://mncourtfraud.com/file/MCRO_27-CR-23-3460_Order-Other_2023-05-12_20240430072942.pdf#page=22&amp;:~:text=credibly testified","credibly testified")</f>
        <v>credibly testified</v>
      </c>
      <c r="J316" s="2" t="n">
        <v>22</v>
      </c>
      <c r="K316" s="2" t="n">
        <v>27</v>
      </c>
      <c r="L316" s="2" t="s">
        <v>198</v>
      </c>
      <c r="M316" s="0"/>
    </row>
    <row r="317" customFormat="false" ht="18.7" hidden="false" customHeight="true" outlineLevel="0" collapsed="false">
      <c r="A317" s="4" t="n">
        <v>316</v>
      </c>
      <c r="B317" s="6" t="str">
        <f aca="false">HYPERLINK("https://mncourtfraud.com/file/27-CR-23-3460.pdf","27-CR-23-3460")</f>
        <v>27-CR-23-3460</v>
      </c>
      <c r="C317" s="2" t="n">
        <v>680</v>
      </c>
      <c r="D317" s="2" t="s">
        <v>46</v>
      </c>
      <c r="E317" s="7" t="n">
        <v>45058</v>
      </c>
      <c r="F31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7" s="2" t="s">
        <v>47</v>
      </c>
      <c r="H317" s="2" t="n">
        <v>8</v>
      </c>
      <c r="I317" s="6" t="str">
        <f aca="false">HYPERLINK("https://mncourtfraud.com/file/MCRO_27-CR-23-3460_Order-Other_2023-05-12_20240430072942.pdf#page=22&amp;:~:text=credibly testified","credibly testified")</f>
        <v>credibly testified</v>
      </c>
      <c r="J317" s="2" t="n">
        <v>22</v>
      </c>
      <c r="K317" s="2" t="n">
        <v>27</v>
      </c>
      <c r="L317" s="2" t="s">
        <v>199</v>
      </c>
      <c r="M317" s="0"/>
    </row>
    <row r="318" customFormat="false" ht="18.7" hidden="false" customHeight="true" outlineLevel="0" collapsed="false">
      <c r="A318" s="4" t="n">
        <v>317</v>
      </c>
      <c r="B318" s="6" t="str">
        <f aca="false">HYPERLINK("https://mncourtfraud.com/file/27-CR-23-3460.pdf","27-CR-23-3460")</f>
        <v>27-CR-23-3460</v>
      </c>
      <c r="C318" s="2" t="n">
        <v>680</v>
      </c>
      <c r="D318" s="2" t="s">
        <v>46</v>
      </c>
      <c r="E318" s="7" t="n">
        <v>45058</v>
      </c>
      <c r="F31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8" s="2" t="s">
        <v>47</v>
      </c>
      <c r="H318" s="2" t="n">
        <v>8</v>
      </c>
      <c r="I318" s="6" t="str">
        <f aca="false">HYPERLINK("https://mncourtfraud.com/file/MCRO_27-CR-23-3460_Order-Other_2023-05-12_20240430072942.pdf#page=22&amp;:~:text=credibly testified","credibly testified")</f>
        <v>credibly testified</v>
      </c>
      <c r="J318" s="2" t="n">
        <v>22</v>
      </c>
      <c r="K318" s="2" t="n">
        <v>27</v>
      </c>
      <c r="L318" s="2" t="s">
        <v>200</v>
      </c>
      <c r="M318" s="0"/>
    </row>
    <row r="319" customFormat="false" ht="18.7" hidden="false" customHeight="true" outlineLevel="0" collapsed="false">
      <c r="A319" s="4" t="n">
        <v>318</v>
      </c>
      <c r="B319" s="6" t="str">
        <f aca="false">HYPERLINK("https://mncourtfraud.com/file/27-CR-23-3460.pdf","27-CR-23-3460")</f>
        <v>27-CR-23-3460</v>
      </c>
      <c r="C319" s="2" t="n">
        <v>680</v>
      </c>
      <c r="D319" s="2" t="s">
        <v>46</v>
      </c>
      <c r="E319" s="7" t="n">
        <v>45058</v>
      </c>
      <c r="F31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9" s="2" t="s">
        <v>47</v>
      </c>
      <c r="H319" s="2" t="n">
        <v>8</v>
      </c>
      <c r="I319" s="6" t="str">
        <f aca="false">HYPERLINK("https://mncourtfraud.com/file/MCRO_27-CR-23-3460_Order-Other_2023-05-12_20240430072942.pdf#page=22&amp;:~:text=credibly testified","credibly testified")</f>
        <v>credibly testified</v>
      </c>
      <c r="J319" s="2" t="n">
        <v>22</v>
      </c>
      <c r="K319" s="2" t="n">
        <v>27</v>
      </c>
      <c r="L319" s="2" t="s">
        <v>201</v>
      </c>
      <c r="M319" s="0"/>
    </row>
    <row r="320" customFormat="false" ht="18.7" hidden="false" customHeight="true" outlineLevel="0" collapsed="false">
      <c r="A320" s="4" t="n">
        <v>319</v>
      </c>
      <c r="B320" s="6" t="str">
        <f aca="false">HYPERLINK("https://mncourtfraud.com/file/27-CR-23-3460.pdf","27-CR-23-3460")</f>
        <v>27-CR-23-3460</v>
      </c>
      <c r="C320" s="2" t="n">
        <v>680</v>
      </c>
      <c r="D320" s="2" t="s">
        <v>46</v>
      </c>
      <c r="E320" s="7" t="n">
        <v>45058</v>
      </c>
      <c r="F32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0" s="2" t="s">
        <v>47</v>
      </c>
      <c r="H320" s="2" t="n">
        <v>8</v>
      </c>
      <c r="I320" s="6" t="str">
        <f aca="false">HYPERLINK("https://mncourtfraud.com/file/MCRO_27-CR-23-3460_Order-Other_2023-05-12_20240430072942.pdf#page=22&amp;:~:text=credibly testified","credibly testified")</f>
        <v>credibly testified</v>
      </c>
      <c r="J320" s="2" t="n">
        <v>22</v>
      </c>
      <c r="K320" s="2" t="n">
        <v>27</v>
      </c>
      <c r="L320" s="2" t="s">
        <v>202</v>
      </c>
      <c r="M320" s="0"/>
    </row>
    <row r="321" customFormat="false" ht="18.7" hidden="false" customHeight="true" outlineLevel="0" collapsed="false">
      <c r="A321" s="4" t="n">
        <v>320</v>
      </c>
      <c r="B321" s="6" t="str">
        <f aca="false">HYPERLINK("https://mncourtfraud.com/file/27-CR-23-3460.pdf","27-CR-23-3460")</f>
        <v>27-CR-23-3460</v>
      </c>
      <c r="C321" s="2" t="n">
        <v>680</v>
      </c>
      <c r="D321" s="2" t="s">
        <v>46</v>
      </c>
      <c r="E321" s="7" t="n">
        <v>45058</v>
      </c>
      <c r="F32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1" s="2" t="s">
        <v>47</v>
      </c>
      <c r="H321" s="2" t="n">
        <v>8</v>
      </c>
      <c r="I321" s="6" t="str">
        <f aca="false">HYPERLINK("https://mncourtfraud.com/file/MCRO_27-CR-23-3460_Order-Other_2023-05-12_20240430072942.pdf#page=22&amp;:~:text=credibly testified","credibly testified")</f>
        <v>credibly testified</v>
      </c>
      <c r="J321" s="2" t="n">
        <v>22</v>
      </c>
      <c r="K321" s="2" t="n">
        <v>27</v>
      </c>
      <c r="L321" s="2" t="s">
        <v>203</v>
      </c>
      <c r="M321" s="0"/>
    </row>
    <row r="322" customFormat="false" ht="18.7" hidden="false" customHeight="true" outlineLevel="0" collapsed="false">
      <c r="A322" s="4" t="n">
        <v>321</v>
      </c>
      <c r="B322" s="6" t="str">
        <f aca="false">HYPERLINK("https://mncourtfraud.com/file/27-CR-23-3460.pdf","27-CR-23-3460")</f>
        <v>27-CR-23-3460</v>
      </c>
      <c r="C322" s="2" t="n">
        <v>680</v>
      </c>
      <c r="D322" s="2" t="s">
        <v>46</v>
      </c>
      <c r="E322" s="7" t="n">
        <v>45058</v>
      </c>
      <c r="F32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2" s="2" t="s">
        <v>47</v>
      </c>
      <c r="H322" s="2" t="n">
        <v>8</v>
      </c>
      <c r="I322" s="6" t="str">
        <f aca="false">HYPERLINK("https://mncourtfraud.com/file/MCRO_27-CR-23-3460_Order-Other_2023-05-12_20240430072942.pdf#page=22&amp;:~:text=credibly testified","credibly testified")</f>
        <v>credibly testified</v>
      </c>
      <c r="J322" s="2" t="n">
        <v>22</v>
      </c>
      <c r="K322" s="2" t="n">
        <v>27</v>
      </c>
      <c r="L322" s="2" t="s">
        <v>204</v>
      </c>
      <c r="M322" s="0"/>
    </row>
    <row r="323" customFormat="false" ht="18.7" hidden="false" customHeight="true" outlineLevel="0" collapsed="false">
      <c r="A323" s="4" t="n">
        <v>322</v>
      </c>
      <c r="B323" s="6" t="str">
        <f aca="false">HYPERLINK("https://mncourtfraud.com/file/27-CR-23-3460.pdf","27-CR-23-3460")</f>
        <v>27-CR-23-3460</v>
      </c>
      <c r="C323" s="2" t="n">
        <v>680</v>
      </c>
      <c r="D323" s="2" t="s">
        <v>46</v>
      </c>
      <c r="E323" s="7" t="n">
        <v>45058</v>
      </c>
      <c r="F32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3" s="2" t="s">
        <v>47</v>
      </c>
      <c r="H323" s="2" t="n">
        <v>8</v>
      </c>
      <c r="I323" s="6" t="str">
        <f aca="false">HYPERLINK("https://mncourtfraud.com/file/MCRO_27-CR-23-3460_Order-Other_2023-05-12_20240430072942.pdf#page=23&amp;:~:text=credibly testified","credibly testified")</f>
        <v>credibly testified</v>
      </c>
      <c r="J323" s="2" t="n">
        <v>23</v>
      </c>
      <c r="K323" s="2" t="n">
        <v>27</v>
      </c>
      <c r="L323" s="2" t="s">
        <v>205</v>
      </c>
      <c r="M323" s="0"/>
    </row>
    <row r="324" customFormat="false" ht="18.7" hidden="false" customHeight="true" outlineLevel="0" collapsed="false">
      <c r="A324" s="4" t="n">
        <v>323</v>
      </c>
      <c r="B324" s="6" t="str">
        <f aca="false">HYPERLINK("https://mncourtfraud.com/file/27-CR-23-3460.pdf","27-CR-23-3460")</f>
        <v>27-CR-23-3460</v>
      </c>
      <c r="C324" s="2" t="n">
        <v>680</v>
      </c>
      <c r="D324" s="2" t="s">
        <v>46</v>
      </c>
      <c r="E324" s="7" t="n">
        <v>45058</v>
      </c>
      <c r="F32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4" s="2" t="s">
        <v>47</v>
      </c>
      <c r="H324" s="2" t="n">
        <v>8</v>
      </c>
      <c r="I324" s="6" t="str">
        <f aca="false">HYPERLINK("https://mncourtfraud.com/file/MCRO_27-CR-23-3460_Order-Other_2023-05-12_20240430072942.pdf#page=23&amp;:~:text=credibly testified","credibly testified")</f>
        <v>credibly testified</v>
      </c>
      <c r="J324" s="2" t="n">
        <v>23</v>
      </c>
      <c r="K324" s="2" t="n">
        <v>27</v>
      </c>
      <c r="L324" s="2" t="s">
        <v>206</v>
      </c>
      <c r="M324" s="0"/>
    </row>
    <row r="325" customFormat="false" ht="18.7" hidden="false" customHeight="true" outlineLevel="0" collapsed="false">
      <c r="A325" s="4" t="n">
        <v>324</v>
      </c>
      <c r="B325" s="6" t="str">
        <f aca="false">HYPERLINK("https://mncourtfraud.com/file/27-CR-23-3460.pdf","27-CR-23-3460")</f>
        <v>27-CR-23-3460</v>
      </c>
      <c r="C325" s="2" t="n">
        <v>680</v>
      </c>
      <c r="D325" s="2" t="s">
        <v>46</v>
      </c>
      <c r="E325" s="7" t="n">
        <v>45058</v>
      </c>
      <c r="F32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5" s="2" t="s">
        <v>47</v>
      </c>
      <c r="H325" s="2" t="n">
        <v>8</v>
      </c>
      <c r="I325" s="6" t="str">
        <f aca="false">HYPERLINK("https://mncourtfraud.com/file/MCRO_27-CR-23-3460_Order-Other_2023-05-12_20240430072942.pdf#page=23&amp;:~:text=credibly testified","credibly testified")</f>
        <v>credibly testified</v>
      </c>
      <c r="J325" s="2" t="n">
        <v>23</v>
      </c>
      <c r="K325" s="2" t="n">
        <v>27</v>
      </c>
      <c r="L325" s="2" t="s">
        <v>136</v>
      </c>
      <c r="M325" s="0"/>
    </row>
    <row r="326" customFormat="false" ht="18.7" hidden="false" customHeight="true" outlineLevel="0" collapsed="false">
      <c r="A326" s="4" t="n">
        <v>325</v>
      </c>
      <c r="B326" s="6" t="str">
        <f aca="false">HYPERLINK("https://mncourtfraud.com/file/27-CR-23-3460.pdf","27-CR-23-3460")</f>
        <v>27-CR-23-3460</v>
      </c>
      <c r="C326" s="2" t="n">
        <v>680</v>
      </c>
      <c r="D326" s="2" t="s">
        <v>46</v>
      </c>
      <c r="E326" s="7" t="n">
        <v>45058</v>
      </c>
      <c r="F32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6" s="2" t="s">
        <v>47</v>
      </c>
      <c r="H326" s="2" t="n">
        <v>8</v>
      </c>
      <c r="I326" s="6" t="str">
        <f aca="false">HYPERLINK("https://mncourtfraud.com/file/MCRO_27-CR-23-3460_Order-Other_2023-05-12_20240430072942.pdf#page=23&amp;:~:text=credibly testified","credibly testified")</f>
        <v>credibly testified</v>
      </c>
      <c r="J326" s="2" t="n">
        <v>23</v>
      </c>
      <c r="K326" s="2" t="n">
        <v>27</v>
      </c>
      <c r="L326" s="2" t="s">
        <v>207</v>
      </c>
      <c r="M326" s="0"/>
    </row>
    <row r="327" customFormat="false" ht="18.7" hidden="false" customHeight="true" outlineLevel="0" collapsed="false">
      <c r="A327" s="4" t="n">
        <v>326</v>
      </c>
      <c r="B327" s="6" t="str">
        <f aca="false">HYPERLINK("https://mncourtfraud.com/file/27-CR-23-3460.pdf","27-CR-23-3460")</f>
        <v>27-CR-23-3460</v>
      </c>
      <c r="C327" s="2" t="n">
        <v>680</v>
      </c>
      <c r="D327" s="2" t="s">
        <v>46</v>
      </c>
      <c r="E327" s="7" t="n">
        <v>45058</v>
      </c>
      <c r="F32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7" s="2" t="s">
        <v>47</v>
      </c>
      <c r="H327" s="2" t="n">
        <v>8</v>
      </c>
      <c r="I327" s="6" t="str">
        <f aca="false">HYPERLINK("https://mncourtfraud.com/file/MCRO_27-CR-23-3460_Order-Other_2023-05-12_20240430072942.pdf#page=23&amp;:~:text=credibly testified","credibly testified")</f>
        <v>credibly testified</v>
      </c>
      <c r="J327" s="2" t="n">
        <v>23</v>
      </c>
      <c r="K327" s="2" t="n">
        <v>27</v>
      </c>
      <c r="L327" s="2" t="s">
        <v>208</v>
      </c>
      <c r="M327" s="0"/>
    </row>
    <row r="328" customFormat="false" ht="18.7" hidden="false" customHeight="true" outlineLevel="0" collapsed="false">
      <c r="A328" s="4" t="n">
        <v>327</v>
      </c>
      <c r="B328" s="6" t="str">
        <f aca="false">HYPERLINK("https://mncourtfraud.com/file/27-CR-23-3460.pdf","27-CR-23-3460")</f>
        <v>27-CR-23-3460</v>
      </c>
      <c r="C328" s="2" t="n">
        <v>680</v>
      </c>
      <c r="D328" s="2" t="s">
        <v>46</v>
      </c>
      <c r="E328" s="7" t="n">
        <v>45058</v>
      </c>
      <c r="F32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8" s="2" t="s">
        <v>47</v>
      </c>
      <c r="H328" s="2" t="n">
        <v>8</v>
      </c>
      <c r="I328" s="6" t="str">
        <f aca="false">HYPERLINK("https://mncourtfraud.com/file/MCRO_27-CR-23-3460_Order-Other_2023-05-12_20240430072942.pdf#page=23&amp;:~:text=credibly testified","credibly testified")</f>
        <v>credibly testified</v>
      </c>
      <c r="J328" s="2" t="n">
        <v>23</v>
      </c>
      <c r="K328" s="2" t="n">
        <v>27</v>
      </c>
      <c r="L328" s="2" t="s">
        <v>209</v>
      </c>
      <c r="M328" s="0"/>
    </row>
    <row r="329" customFormat="false" ht="18.7" hidden="false" customHeight="true" outlineLevel="0" collapsed="false">
      <c r="A329" s="4" t="n">
        <v>328</v>
      </c>
      <c r="B329" s="6" t="str">
        <f aca="false">HYPERLINK("https://mncourtfraud.com/file/27-CR-23-3460.pdf","27-CR-23-3460")</f>
        <v>27-CR-23-3460</v>
      </c>
      <c r="C329" s="2" t="n">
        <v>680</v>
      </c>
      <c r="D329" s="2" t="s">
        <v>46</v>
      </c>
      <c r="E329" s="7" t="n">
        <v>45058</v>
      </c>
      <c r="F32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29" s="2" t="s">
        <v>47</v>
      </c>
      <c r="H329" s="2" t="n">
        <v>8</v>
      </c>
      <c r="I329" s="6" t="str">
        <f aca="false">HYPERLINK("https://mncourtfraud.com/file/MCRO_27-CR-23-3460_Order-Other_2023-05-12_20240430072942.pdf#page=23&amp;:~:text=credibly testified","credibly testified")</f>
        <v>credibly testified</v>
      </c>
      <c r="J329" s="2" t="n">
        <v>23</v>
      </c>
      <c r="K329" s="2" t="n">
        <v>27</v>
      </c>
      <c r="L329" s="2" t="s">
        <v>210</v>
      </c>
      <c r="M329" s="0"/>
    </row>
    <row r="330" customFormat="false" ht="18.7" hidden="false" customHeight="true" outlineLevel="0" collapsed="false">
      <c r="A330" s="4" t="n">
        <v>329</v>
      </c>
      <c r="B330" s="6" t="str">
        <f aca="false">HYPERLINK("https://mncourtfraud.com/file/27-CR-23-3460.pdf","27-CR-23-3460")</f>
        <v>27-CR-23-3460</v>
      </c>
      <c r="C330" s="2" t="n">
        <v>680</v>
      </c>
      <c r="D330" s="2" t="s">
        <v>46</v>
      </c>
      <c r="E330" s="7" t="n">
        <v>45058</v>
      </c>
      <c r="F330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30" s="2" t="s">
        <v>47</v>
      </c>
      <c r="H330" s="2" t="n">
        <v>8</v>
      </c>
      <c r="I330" s="6" t="str">
        <f aca="false">HYPERLINK("https://mncourtfraud.com/file/MCRO_27-CR-23-3460_Order-Other_2023-05-12_20240430072942.pdf#page=23&amp;:~:text=credibly testified","credibly testified")</f>
        <v>credibly testified</v>
      </c>
      <c r="J330" s="2" t="n">
        <v>23</v>
      </c>
      <c r="K330" s="2" t="n">
        <v>27</v>
      </c>
      <c r="L330" s="2" t="s">
        <v>211</v>
      </c>
      <c r="M330" s="0"/>
    </row>
    <row r="331" customFormat="false" ht="18.7" hidden="false" customHeight="true" outlineLevel="0" collapsed="false">
      <c r="A331" s="4" t="n">
        <v>330</v>
      </c>
      <c r="B331" s="6" t="str">
        <f aca="false">HYPERLINK("https://mncourtfraud.com/file/27-CR-23-3460.pdf","27-CR-23-3460")</f>
        <v>27-CR-23-3460</v>
      </c>
      <c r="C331" s="2" t="n">
        <v>680</v>
      </c>
      <c r="D331" s="2" t="s">
        <v>46</v>
      </c>
      <c r="E331" s="7" t="n">
        <v>45058</v>
      </c>
      <c r="F33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31" s="2" t="s">
        <v>47</v>
      </c>
      <c r="H331" s="2" t="n">
        <v>8</v>
      </c>
      <c r="I331" s="6" t="str">
        <f aca="false">HYPERLINK("https://mncourtfraud.com/file/MCRO_27-CR-23-3460_Order-Other_2023-05-12_20240430072942.pdf#page=23&amp;:~:text=credibly testified","credibly testified")</f>
        <v>credibly testified</v>
      </c>
      <c r="J331" s="2" t="n">
        <v>23</v>
      </c>
      <c r="K331" s="2" t="n">
        <v>27</v>
      </c>
      <c r="L331" s="2" t="s">
        <v>212</v>
      </c>
      <c r="M331" s="0"/>
    </row>
    <row r="332" customFormat="false" ht="18.7" hidden="false" customHeight="true" outlineLevel="0" collapsed="false">
      <c r="A332" s="4" t="n">
        <v>331</v>
      </c>
      <c r="B332" s="6" t="str">
        <f aca="false">HYPERLINK("https://mncourtfraud.com/file/27-CR-23-3460.pdf","27-CR-23-3460")</f>
        <v>27-CR-23-3460</v>
      </c>
      <c r="C332" s="2" t="n">
        <v>680</v>
      </c>
      <c r="D332" s="2" t="s">
        <v>46</v>
      </c>
      <c r="E332" s="7" t="n">
        <v>45058</v>
      </c>
      <c r="F332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32" s="2" t="s">
        <v>47</v>
      </c>
      <c r="H332" s="2" t="n">
        <v>8</v>
      </c>
      <c r="I332" s="6" t="str">
        <f aca="false">HYPERLINK("https://mncourtfraud.com/file/MCRO_27-CR-23-3460_Order-Other_2023-05-12_20240430072942.pdf#page=26&amp;:~:text=credibly testified","credibly testified")</f>
        <v>credibly testified</v>
      </c>
      <c r="J332" s="2" t="n">
        <v>26</v>
      </c>
      <c r="K332" s="2" t="n">
        <v>27</v>
      </c>
      <c r="L332" s="2" t="s">
        <v>213</v>
      </c>
      <c r="M332" s="0"/>
    </row>
    <row r="333" customFormat="false" ht="18.7" hidden="false" customHeight="true" outlineLevel="0" collapsed="false">
      <c r="A333" s="4" t="n">
        <v>332</v>
      </c>
      <c r="B333" s="6" t="str">
        <f aca="false">HYPERLINK("https://mncourtfraud.com/file/27-CR-23-21403.pdf","27-CR-23-21403")</f>
        <v>27-CR-23-21403</v>
      </c>
      <c r="C333" s="2" t="n">
        <v>698</v>
      </c>
      <c r="D333" s="2" t="s">
        <v>179</v>
      </c>
      <c r="E333" s="7" t="n">
        <v>45408</v>
      </c>
      <c r="F333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333" s="2" t="s">
        <v>180</v>
      </c>
      <c r="H333" s="2" t="n">
        <v>8</v>
      </c>
      <c r="I333" s="6" t="str">
        <f aca="false">HYPERLINK("https://mncourtfraud.com/file/MCRO_27-CR-23-21403_Findings of Fact, Conclusions of Law and Order_2024-04-26_20240430074934.pdf#page=4&amp;:~:text=credibly testified","credibly testified")</f>
        <v>credibly testified</v>
      </c>
      <c r="J333" s="2" t="n">
        <v>4</v>
      </c>
      <c r="K333" s="2" t="n">
        <v>9</v>
      </c>
      <c r="L333" s="2" t="s">
        <v>214</v>
      </c>
      <c r="M333" s="0"/>
    </row>
    <row r="334" customFormat="false" ht="18.7" hidden="false" customHeight="true" outlineLevel="0" collapsed="false">
      <c r="A334" s="4" t="n">
        <v>333</v>
      </c>
      <c r="B334" s="6" t="str">
        <f aca="false">HYPERLINK("https://mncourtfraud.com/file/27-CR-23-21403.pdf","27-CR-23-21403")</f>
        <v>27-CR-23-21403</v>
      </c>
      <c r="C334" s="2" t="n">
        <v>698</v>
      </c>
      <c r="D334" s="2" t="s">
        <v>179</v>
      </c>
      <c r="E334" s="7" t="n">
        <v>45408</v>
      </c>
      <c r="F334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334" s="2" t="s">
        <v>180</v>
      </c>
      <c r="H334" s="2" t="n">
        <v>8</v>
      </c>
      <c r="I334" s="6" t="str">
        <f aca="false">HYPERLINK("https://mncourtfraud.com/file/MCRO_27-CR-23-21403_Findings of Fact, Conclusions of Law and Order_2024-04-26_20240430074934.pdf#page=5&amp;:~:text=credibly testified","credibly testified")</f>
        <v>credibly testified</v>
      </c>
      <c r="J334" s="2" t="n">
        <v>5</v>
      </c>
      <c r="K334" s="2" t="n">
        <v>9</v>
      </c>
      <c r="L334" s="2" t="s">
        <v>215</v>
      </c>
      <c r="M334" s="0"/>
    </row>
    <row r="335" customFormat="false" ht="18.7" hidden="false" customHeight="true" outlineLevel="0" collapsed="false">
      <c r="A335" s="4" t="n">
        <v>334</v>
      </c>
      <c r="B335" s="6" t="str">
        <f aca="false">HYPERLINK("https://mncourtfraud.com/file/27-CR-23-1886.pdf","27-CR-23-1886")</f>
        <v>27-CR-23-1886</v>
      </c>
      <c r="C335" s="2" t="n">
        <v>1581</v>
      </c>
      <c r="D335" s="2" t="s">
        <v>14</v>
      </c>
      <c r="E335" s="7" t="n">
        <v>45385</v>
      </c>
      <c r="F33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35" s="2" t="s">
        <v>33</v>
      </c>
      <c r="H335" s="2" t="n">
        <v>6</v>
      </c>
      <c r="I335" s="6" t="str">
        <f aca="false">HYPERLINK("https://mncourtfraud.com/file/MCRO_27-CR-23-1886_Notice of Motion and Motion_2024-04-03_20240430072407.pdf#page=120&amp;:~:text=clinical presentation","clinical presentation")</f>
        <v>clinical presentation</v>
      </c>
      <c r="J335" s="2" t="n">
        <v>120</v>
      </c>
      <c r="K335" s="2" t="n">
        <v>271</v>
      </c>
      <c r="L335" s="2" t="s">
        <v>216</v>
      </c>
      <c r="M335" s="0"/>
    </row>
    <row r="336" customFormat="false" ht="18.7" hidden="false" customHeight="true" outlineLevel="0" collapsed="false">
      <c r="A336" s="4" t="n">
        <v>335</v>
      </c>
      <c r="B336" s="6" t="str">
        <f aca="false">HYPERLINK("https://mncourtfraud.com/file/27-CR-23-3459.pdf","27-CR-23-3459")</f>
        <v>27-CR-23-3459</v>
      </c>
      <c r="C336" s="2" t="n">
        <v>680</v>
      </c>
      <c r="D336" s="2" t="s">
        <v>46</v>
      </c>
      <c r="E336" s="7" t="n">
        <v>45058</v>
      </c>
      <c r="F33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36" s="2" t="s">
        <v>47</v>
      </c>
      <c r="H336" s="2" t="n">
        <v>6</v>
      </c>
      <c r="I336" s="6" t="str">
        <f aca="false">HYPERLINK("https://mncourtfraud.com/file/MCRO_27-CR-23-3459_Order-Other_2023-05-12_20240430072904.pdf#page=14&amp;:~:text=clinical presentation","clinical presentation")</f>
        <v>clinical presentation</v>
      </c>
      <c r="J336" s="2" t="n">
        <v>14</v>
      </c>
      <c r="K336" s="2" t="n">
        <v>27</v>
      </c>
      <c r="L336" s="2" t="s">
        <v>217</v>
      </c>
      <c r="M336" s="0"/>
    </row>
    <row r="337" customFormat="false" ht="18.7" hidden="false" customHeight="true" outlineLevel="0" collapsed="false">
      <c r="A337" s="4" t="n">
        <v>336</v>
      </c>
      <c r="B337" s="6" t="str">
        <f aca="false">HYPERLINK("https://mncourtfraud.com/file/27-CR-23-3460.pdf","27-CR-23-3460")</f>
        <v>27-CR-23-3460</v>
      </c>
      <c r="C337" s="2" t="n">
        <v>680</v>
      </c>
      <c r="D337" s="2" t="s">
        <v>46</v>
      </c>
      <c r="E337" s="7" t="n">
        <v>45058</v>
      </c>
      <c r="F33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37" s="2" t="s">
        <v>47</v>
      </c>
      <c r="H337" s="2" t="n">
        <v>6</v>
      </c>
      <c r="I337" s="6" t="str">
        <f aca="false">HYPERLINK("https://mncourtfraud.com/file/MCRO_27-CR-23-3460_Order-Other_2023-05-12_20240430072942.pdf#page=14&amp;:~:text=clinical presentation","clinical presentation")</f>
        <v>clinical presentation</v>
      </c>
      <c r="J337" s="2" t="n">
        <v>14</v>
      </c>
      <c r="K337" s="2" t="n">
        <v>27</v>
      </c>
      <c r="L337" s="2" t="s">
        <v>217</v>
      </c>
      <c r="M337" s="0"/>
    </row>
    <row r="338" customFormat="false" ht="18.7" hidden="false" customHeight="true" outlineLevel="0" collapsed="false">
      <c r="A338" s="4" t="n">
        <v>337</v>
      </c>
      <c r="B338" s="6" t="str">
        <f aca="false">HYPERLINK("https://mncourtfraud.com/file/27-CR-17-1555.pdf","27-CR-17-1555")</f>
        <v>27-CR-17-1555</v>
      </c>
      <c r="C338" s="2" t="n">
        <v>292</v>
      </c>
      <c r="D338" s="2" t="s">
        <v>218</v>
      </c>
      <c r="E338" s="7" t="n">
        <v>43959</v>
      </c>
      <c r="F338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338" s="2" t="s">
        <v>219</v>
      </c>
      <c r="H338" s="2" t="n">
        <v>6</v>
      </c>
      <c r="I338" s="6" t="str">
        <f aca="false">HYPERLINK("https://mncourtfraud.com/file/MCRO_27-CR-17-1555_Find of Fact-Order, Pet Commitment-Dfd Found Incompetent_2020-05-08_20240430093550.pdf#page=2&amp;:~:text=clinical presentation","clinical presentation")</f>
        <v>clinical presentation</v>
      </c>
      <c r="J338" s="2" t="n">
        <v>2</v>
      </c>
      <c r="K338" s="2" t="n">
        <v>7</v>
      </c>
      <c r="L338" s="2" t="s">
        <v>220</v>
      </c>
      <c r="M338" s="0"/>
    </row>
    <row r="339" customFormat="false" ht="18.7" hidden="false" customHeight="true" outlineLevel="0" collapsed="false">
      <c r="A339" s="4" t="n">
        <v>338</v>
      </c>
      <c r="B339" s="6" t="str">
        <f aca="false">HYPERLINK("https://mncourtfraud.com/file/27-CR-17-1555.pdf","27-CR-17-1555")</f>
        <v>27-CR-17-1555</v>
      </c>
      <c r="C339" s="2" t="n">
        <v>292</v>
      </c>
      <c r="D339" s="2" t="s">
        <v>218</v>
      </c>
      <c r="E339" s="7" t="n">
        <v>45393</v>
      </c>
      <c r="F339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339" s="2" t="s">
        <v>221</v>
      </c>
      <c r="H339" s="2" t="n">
        <v>6</v>
      </c>
      <c r="I339" s="6" t="str">
        <f aca="false">HYPERLINK("https://mncourtfraud.com/file/MCRO_27-CR-17-1555_Order Denying Motion_2024-04-11_20240430093537.pdf#page=2&amp;:~:text=clinical presentation","clinical presentation")</f>
        <v>clinical presentation</v>
      </c>
      <c r="J339" s="2" t="n">
        <v>2</v>
      </c>
      <c r="K339" s="2" t="n">
        <v>6</v>
      </c>
      <c r="L339" s="2" t="s">
        <v>222</v>
      </c>
      <c r="M339" s="0"/>
    </row>
    <row r="340" customFormat="false" ht="18.7" hidden="false" customHeight="true" outlineLevel="0" collapsed="false">
      <c r="A340" s="4" t="n">
        <v>339</v>
      </c>
      <c r="B340" s="6" t="str">
        <f aca="false">HYPERLINK("https://mncourtfraud.com/file/27-CR-17-8342.pdf","27-CR-17-8342")</f>
        <v>27-CR-17-8342</v>
      </c>
      <c r="C340" s="2" t="n">
        <v>292</v>
      </c>
      <c r="D340" s="2" t="s">
        <v>218</v>
      </c>
      <c r="E340" s="7" t="n">
        <v>43959</v>
      </c>
      <c r="F340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340" s="2" t="s">
        <v>219</v>
      </c>
      <c r="H340" s="2" t="n">
        <v>6</v>
      </c>
      <c r="I340" s="6" t="str">
        <f aca="false">HYPERLINK("https://mncourtfraud.com/file/MCRO_27-CR-17-8342_Find of Fact-Order, Pet Commitment-Dfd Found Incompetent_2020-05-08_20240430093644.pdf#page=2&amp;:~:text=clinical presentation","clinical presentation")</f>
        <v>clinical presentation</v>
      </c>
      <c r="J340" s="2" t="n">
        <v>2</v>
      </c>
      <c r="K340" s="2" t="n">
        <v>7</v>
      </c>
      <c r="L340" s="2" t="s">
        <v>220</v>
      </c>
      <c r="M340" s="0"/>
    </row>
    <row r="341" customFormat="false" ht="18.7" hidden="false" customHeight="true" outlineLevel="0" collapsed="false">
      <c r="A341" s="4" t="n">
        <v>340</v>
      </c>
      <c r="B341" s="6" t="str">
        <f aca="false">HYPERLINK("https://mncourtfraud.com/file/27-CR-17-8342.pdf","27-CR-17-8342")</f>
        <v>27-CR-17-8342</v>
      </c>
      <c r="C341" s="2" t="n">
        <v>292</v>
      </c>
      <c r="D341" s="2" t="s">
        <v>218</v>
      </c>
      <c r="E341" s="7" t="n">
        <v>45393</v>
      </c>
      <c r="F341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341" s="2" t="s">
        <v>221</v>
      </c>
      <c r="H341" s="2" t="n">
        <v>6</v>
      </c>
      <c r="I341" s="6" t="str">
        <f aca="false">HYPERLINK("https://mncourtfraud.com/file/MCRO_27-CR-17-8342_Order Denying Motion_2024-04-11_20240430093632.pdf#page=2&amp;:~:text=clinical presentation","clinical presentation")</f>
        <v>clinical presentation</v>
      </c>
      <c r="J341" s="2" t="n">
        <v>2</v>
      </c>
      <c r="K341" s="2" t="n">
        <v>6</v>
      </c>
      <c r="L341" s="2" t="s">
        <v>222</v>
      </c>
      <c r="M341" s="0"/>
    </row>
    <row r="342" customFormat="false" ht="18.7" hidden="false" customHeight="true" outlineLevel="0" collapsed="false">
      <c r="A342" s="4" t="n">
        <v>341</v>
      </c>
      <c r="B342" s="6" t="str">
        <f aca="false">HYPERLINK("https://mncourtfraud.com/file/27-CR-17-22909.pdf","27-CR-17-22909")</f>
        <v>27-CR-17-22909</v>
      </c>
      <c r="C342" s="2" t="n">
        <v>292</v>
      </c>
      <c r="D342" s="2" t="s">
        <v>218</v>
      </c>
      <c r="E342" s="7" t="n">
        <v>43959</v>
      </c>
      <c r="F342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342" s="2" t="s">
        <v>219</v>
      </c>
      <c r="H342" s="2" t="n">
        <v>6</v>
      </c>
      <c r="I342" s="6" t="str">
        <f aca="false">HYPERLINK("https://mncourtfraud.com/file/MCRO_27-CR-17-22909_Find of Fact-Order, Pet Commitment-Dfd Found Incompetent_2020-05-08_20240430093726.pdf#page=2&amp;:~:text=clinical presentation","clinical presentation")</f>
        <v>clinical presentation</v>
      </c>
      <c r="J342" s="2" t="n">
        <v>2</v>
      </c>
      <c r="K342" s="2" t="n">
        <v>7</v>
      </c>
      <c r="L342" s="2" t="s">
        <v>220</v>
      </c>
      <c r="M342" s="0"/>
    </row>
    <row r="343" customFormat="false" ht="18.7" hidden="false" customHeight="true" outlineLevel="0" collapsed="false">
      <c r="A343" s="4" t="n">
        <v>342</v>
      </c>
      <c r="B343" s="6" t="str">
        <f aca="false">HYPERLINK("https://mncourtfraud.com/file/27-CR-23-1886.pdf","27-CR-23-1886")</f>
        <v>27-CR-23-1886</v>
      </c>
      <c r="C343" s="2" t="n">
        <v>1581</v>
      </c>
      <c r="D343" s="2" t="s">
        <v>14</v>
      </c>
      <c r="E343" s="7" t="n">
        <v>45391</v>
      </c>
      <c r="F343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G343" s="2" t="s">
        <v>15</v>
      </c>
      <c r="H343" s="2" t="n">
        <v>6</v>
      </c>
      <c r="I343" s="6" t="str">
        <f aca="false">HYPERLINK("https://mncourtfraud.com/file/MCRO_27-CR-23-1886_Affidavit-Other_2024-04-09_20240430072354.pdf#page=57&amp;:~:text=psychotic disorder","psychotic disorder")</f>
        <v>psychotic disorder</v>
      </c>
      <c r="J343" s="2" t="n">
        <v>57</v>
      </c>
      <c r="K343" s="2" t="n">
        <v>213</v>
      </c>
      <c r="L343" s="2" t="s">
        <v>223</v>
      </c>
      <c r="M343" s="0"/>
    </row>
    <row r="344" customFormat="false" ht="18.7" hidden="false" customHeight="true" outlineLevel="0" collapsed="false">
      <c r="A344" s="4" t="n">
        <v>343</v>
      </c>
      <c r="B344" s="6" t="str">
        <f aca="false">HYPERLINK("https://mncourtfraud.com/file/27-CR-23-1886.pdf","27-CR-23-1886")</f>
        <v>27-CR-23-1886</v>
      </c>
      <c r="C344" s="2" t="n">
        <v>1581</v>
      </c>
      <c r="D344" s="2" t="s">
        <v>14</v>
      </c>
      <c r="E344" s="7" t="n">
        <v>45120</v>
      </c>
      <c r="F344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344" s="2" t="s">
        <v>60</v>
      </c>
      <c r="H344" s="2" t="n">
        <v>6</v>
      </c>
      <c r="I344" s="6" t="str">
        <f aca="false">HYPERLINK("https://mncourtfraud.com/file/MCRO_27-CR-23-1886_Finding of Incompetency and Order_2023-07-13_20240430072356.pdf#page=2&amp;:~:text=psychotic disorder","psychotic disorder")</f>
        <v>psychotic disorder</v>
      </c>
      <c r="J344" s="2" t="n">
        <v>2</v>
      </c>
      <c r="K344" s="2" t="n">
        <v>7</v>
      </c>
      <c r="L344" s="2" t="s">
        <v>224</v>
      </c>
      <c r="M344" s="0"/>
    </row>
    <row r="345" customFormat="false" ht="18.7" hidden="false" customHeight="true" outlineLevel="0" collapsed="false">
      <c r="A345" s="4" t="n">
        <v>344</v>
      </c>
      <c r="B345" s="6" t="str">
        <f aca="false">HYPERLINK("https://mncourtfraud.com/file/27-CR-23-1886.pdf","27-CR-23-1886")</f>
        <v>27-CR-23-1886</v>
      </c>
      <c r="C345" s="2" t="n">
        <v>1581</v>
      </c>
      <c r="D345" s="2" t="s">
        <v>14</v>
      </c>
      <c r="E345" s="7" t="n">
        <v>45120</v>
      </c>
      <c r="F345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345" s="2" t="s">
        <v>60</v>
      </c>
      <c r="H345" s="2" t="n">
        <v>6</v>
      </c>
      <c r="I345" s="6" t="str">
        <f aca="false">HYPERLINK("https://mncourtfraud.com/file/MCRO_27-CR-23-1886_Finding of Incompetency and Order_2023-07-13_20240430072356.pdf#page=3&amp;:~:text=psychotic disorder","psychotic disorder")</f>
        <v>psychotic disorder</v>
      </c>
      <c r="J345" s="2" t="n">
        <v>3</v>
      </c>
      <c r="K345" s="2" t="n">
        <v>7</v>
      </c>
      <c r="L345" s="2" t="s">
        <v>225</v>
      </c>
      <c r="M345" s="0"/>
    </row>
    <row r="346" customFormat="false" ht="18.7" hidden="false" customHeight="true" outlineLevel="0" collapsed="false">
      <c r="A346" s="4" t="n">
        <v>345</v>
      </c>
      <c r="B346" s="6" t="str">
        <f aca="false">HYPERLINK("https://mncourtfraud.com/file/27-CR-23-1886.pdf","27-CR-23-1886")</f>
        <v>27-CR-23-1886</v>
      </c>
      <c r="C346" s="2" t="n">
        <v>1581</v>
      </c>
      <c r="D346" s="2" t="s">
        <v>14</v>
      </c>
      <c r="E346" s="7" t="n">
        <v>45120</v>
      </c>
      <c r="F346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346" s="2" t="s">
        <v>60</v>
      </c>
      <c r="H346" s="2" t="n">
        <v>6</v>
      </c>
      <c r="I346" s="6" t="str">
        <f aca="false">HYPERLINK("https://mncourtfraud.com/file/MCRO_27-CR-23-1886_Finding of Incompetency and Order_2023-07-13_20240430072356.pdf#page=5&amp;:~:text=psychotic disorder","psychotic disorder")</f>
        <v>psychotic disorder</v>
      </c>
      <c r="J346" s="2" t="n">
        <v>5</v>
      </c>
      <c r="K346" s="2" t="n">
        <v>7</v>
      </c>
      <c r="L346" s="2" t="s">
        <v>226</v>
      </c>
      <c r="M346" s="0"/>
    </row>
    <row r="347" customFormat="false" ht="18.7" hidden="false" customHeight="true" outlineLevel="0" collapsed="false">
      <c r="A347" s="4" t="n">
        <v>346</v>
      </c>
      <c r="B347" s="6" t="str">
        <f aca="false">HYPERLINK("https://mncourtfraud.com/file/27-CR-23-1886.pdf","27-CR-23-1886")</f>
        <v>27-CR-23-1886</v>
      </c>
      <c r="C347" s="2" t="n">
        <v>1581</v>
      </c>
      <c r="D347" s="2" t="s">
        <v>14</v>
      </c>
      <c r="E347" s="7" t="n">
        <v>45385</v>
      </c>
      <c r="F34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47" s="2" t="s">
        <v>33</v>
      </c>
      <c r="H347" s="2" t="n">
        <v>6</v>
      </c>
      <c r="I347" s="6" t="str">
        <f aca="false">HYPERLINK("https://mncourtfraud.com/file/MCRO_27-CR-23-1886_Notice of Motion and Motion_2024-04-03_20240430072407.pdf#page=8&amp;:~:text=psychotic disorder","psychotic disorder")</f>
        <v>psychotic disorder</v>
      </c>
      <c r="J347" s="2" t="n">
        <v>8</v>
      </c>
      <c r="K347" s="2" t="n">
        <v>271</v>
      </c>
      <c r="L347" s="2" t="s">
        <v>227</v>
      </c>
      <c r="M347" s="0"/>
    </row>
    <row r="348" customFormat="false" ht="18.7" hidden="false" customHeight="true" outlineLevel="0" collapsed="false">
      <c r="A348" s="4" t="n">
        <v>347</v>
      </c>
      <c r="B348" s="6" t="str">
        <f aca="false">HYPERLINK("https://mncourtfraud.com/file/27-CR-23-1886.pdf","27-CR-23-1886")</f>
        <v>27-CR-23-1886</v>
      </c>
      <c r="C348" s="2" t="n">
        <v>1581</v>
      </c>
      <c r="D348" s="2" t="s">
        <v>14</v>
      </c>
      <c r="E348" s="7" t="n">
        <v>45385</v>
      </c>
      <c r="F34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48" s="2" t="s">
        <v>33</v>
      </c>
      <c r="H348" s="2" t="n">
        <v>6</v>
      </c>
      <c r="I348" s="6" t="str">
        <f aca="false">HYPERLINK("https://mncourtfraud.com/file/MCRO_27-CR-23-1886_Notice of Motion and Motion_2024-04-03_20240430072407.pdf#page=122&amp;:~:text=psychotic disorder","psychotic disorder")</f>
        <v>psychotic disorder</v>
      </c>
      <c r="J348" s="2" t="n">
        <v>122</v>
      </c>
      <c r="K348" s="2" t="n">
        <v>271</v>
      </c>
      <c r="L348" s="2" t="s">
        <v>228</v>
      </c>
      <c r="M348" s="0"/>
    </row>
    <row r="349" customFormat="false" ht="18.7" hidden="false" customHeight="true" outlineLevel="0" collapsed="false">
      <c r="A349" s="4" t="n">
        <v>348</v>
      </c>
      <c r="B349" s="6" t="str">
        <f aca="false">HYPERLINK("https://mncourtfraud.com/file/27-CR-23-1886.pdf","27-CR-23-1886")</f>
        <v>27-CR-23-1886</v>
      </c>
      <c r="C349" s="2" t="n">
        <v>1581</v>
      </c>
      <c r="D349" s="2" t="s">
        <v>14</v>
      </c>
      <c r="E349" s="7" t="n">
        <v>45385</v>
      </c>
      <c r="F34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49" s="2" t="s">
        <v>33</v>
      </c>
      <c r="H349" s="2" t="n">
        <v>6</v>
      </c>
      <c r="I349" s="6" t="str">
        <f aca="false">HYPERLINK("https://mncourtfraud.com/file/MCRO_27-CR-23-1886_Notice of Motion and Motion_2024-04-03_20240430072407.pdf#page=122&amp;:~:text=psychotic disorder","psychotic disorder")</f>
        <v>psychotic disorder</v>
      </c>
      <c r="J349" s="2" t="n">
        <v>122</v>
      </c>
      <c r="K349" s="2" t="n">
        <v>271</v>
      </c>
      <c r="L349" s="2" t="s">
        <v>229</v>
      </c>
      <c r="M349" s="0"/>
    </row>
    <row r="350" customFormat="false" ht="18.7" hidden="false" customHeight="true" outlineLevel="0" collapsed="false">
      <c r="A350" s="4" t="n">
        <v>349</v>
      </c>
      <c r="B350" s="6" t="str">
        <f aca="false">HYPERLINK("https://mncourtfraud.com/file/27-CR-23-1886.pdf","27-CR-23-1886")</f>
        <v>27-CR-23-1886</v>
      </c>
      <c r="C350" s="2" t="n">
        <v>1581</v>
      </c>
      <c r="D350" s="2" t="s">
        <v>14</v>
      </c>
      <c r="E350" s="7" t="n">
        <v>45385</v>
      </c>
      <c r="F35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0" s="2" t="s">
        <v>33</v>
      </c>
      <c r="H350" s="2" t="n">
        <v>6</v>
      </c>
      <c r="I350" s="6" t="str">
        <f aca="false">HYPERLINK("https://mncourtfraud.com/file/MCRO_27-CR-23-1886_Notice of Motion and Motion_2024-04-03_20240430072407.pdf#page=124&amp;:~:text=psychotic disorder","psychotic disorder")</f>
        <v>psychotic disorder</v>
      </c>
      <c r="J350" s="2" t="n">
        <v>124</v>
      </c>
      <c r="K350" s="2" t="n">
        <v>271</v>
      </c>
      <c r="L350" s="2" t="s">
        <v>230</v>
      </c>
      <c r="M350" s="0"/>
    </row>
    <row r="351" customFormat="false" ht="18.7" hidden="false" customHeight="true" outlineLevel="0" collapsed="false">
      <c r="A351" s="4" t="n">
        <v>350</v>
      </c>
      <c r="B351" s="6" t="str">
        <f aca="false">HYPERLINK("https://mncourtfraud.com/file/27-CR-23-1886.pdf","27-CR-23-1886")</f>
        <v>27-CR-23-1886</v>
      </c>
      <c r="C351" s="2" t="n">
        <v>1581</v>
      </c>
      <c r="D351" s="2" t="s">
        <v>14</v>
      </c>
      <c r="E351" s="7" t="n">
        <v>45385</v>
      </c>
      <c r="F351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1" s="2" t="s">
        <v>33</v>
      </c>
      <c r="H351" s="2" t="n">
        <v>6</v>
      </c>
      <c r="I351" s="6" t="str">
        <f aca="false">HYPERLINK("https://mncourtfraud.com/file/MCRO_27-CR-23-1886_Notice of Motion and Motion_2024-04-03_20240430072407.pdf#page=176&amp;:~:text=psychotic disorder","psychotic disorder")</f>
        <v>psychotic disorder</v>
      </c>
      <c r="J351" s="2" t="n">
        <v>176</v>
      </c>
      <c r="K351" s="2" t="n">
        <v>271</v>
      </c>
      <c r="L351" s="2" t="s">
        <v>224</v>
      </c>
      <c r="M351" s="0"/>
    </row>
    <row r="352" customFormat="false" ht="18.7" hidden="false" customHeight="true" outlineLevel="0" collapsed="false">
      <c r="A352" s="4" t="n">
        <v>351</v>
      </c>
      <c r="B352" s="6" t="str">
        <f aca="false">HYPERLINK("https://mncourtfraud.com/file/27-CR-23-1886.pdf","27-CR-23-1886")</f>
        <v>27-CR-23-1886</v>
      </c>
      <c r="C352" s="2" t="n">
        <v>1581</v>
      </c>
      <c r="D352" s="2" t="s">
        <v>14</v>
      </c>
      <c r="E352" s="7" t="n">
        <v>45385</v>
      </c>
      <c r="F352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2" s="2" t="s">
        <v>33</v>
      </c>
      <c r="H352" s="2" t="n">
        <v>6</v>
      </c>
      <c r="I352" s="6" t="str">
        <f aca="false">HYPERLINK("https://mncourtfraud.com/file/MCRO_27-CR-23-1886_Notice of Motion and Motion_2024-04-03_20240430072407.pdf#page=177&amp;:~:text=psychotic disorder","psychotic disorder")</f>
        <v>psychotic disorder</v>
      </c>
      <c r="J352" s="2" t="n">
        <v>177</v>
      </c>
      <c r="K352" s="2" t="n">
        <v>271</v>
      </c>
      <c r="L352" s="2" t="s">
        <v>231</v>
      </c>
      <c r="M352" s="0"/>
    </row>
    <row r="353" customFormat="false" ht="18.7" hidden="false" customHeight="true" outlineLevel="0" collapsed="false">
      <c r="A353" s="4" t="n">
        <v>352</v>
      </c>
      <c r="B353" s="6" t="str">
        <f aca="false">HYPERLINK("https://mncourtfraud.com/file/27-CR-23-1886.pdf","27-CR-23-1886")</f>
        <v>27-CR-23-1886</v>
      </c>
      <c r="C353" s="2" t="n">
        <v>1581</v>
      </c>
      <c r="D353" s="2" t="s">
        <v>14</v>
      </c>
      <c r="E353" s="7" t="n">
        <v>45385</v>
      </c>
      <c r="F353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3" s="2" t="s">
        <v>33</v>
      </c>
      <c r="H353" s="2" t="n">
        <v>6</v>
      </c>
      <c r="I353" s="6" t="str">
        <f aca="false">HYPERLINK("https://mncourtfraud.com/file/MCRO_27-CR-23-1886_Notice of Motion and Motion_2024-04-03_20240430072407.pdf#page=179&amp;:~:text=psychotic disorder","psychotic disorder")</f>
        <v>psychotic disorder</v>
      </c>
      <c r="J353" s="2" t="n">
        <v>179</v>
      </c>
      <c r="K353" s="2" t="n">
        <v>271</v>
      </c>
      <c r="L353" s="2" t="s">
        <v>226</v>
      </c>
      <c r="M353" s="0"/>
    </row>
    <row r="354" customFormat="false" ht="18.7" hidden="false" customHeight="true" outlineLevel="0" collapsed="false">
      <c r="A354" s="4" t="n">
        <v>353</v>
      </c>
      <c r="B354" s="6" t="str">
        <f aca="false">HYPERLINK("https://mncourtfraud.com/file/27-CR-23-1886.pdf","27-CR-23-1886")</f>
        <v>27-CR-23-1886</v>
      </c>
      <c r="C354" s="2" t="n">
        <v>1581</v>
      </c>
      <c r="D354" s="2" t="s">
        <v>14</v>
      </c>
      <c r="E354" s="7" t="n">
        <v>45385</v>
      </c>
      <c r="F35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4" s="2" t="s">
        <v>33</v>
      </c>
      <c r="H354" s="2" t="n">
        <v>6</v>
      </c>
      <c r="I354" s="6" t="str">
        <f aca="false">HYPERLINK("https://mncourtfraud.com/file/MCRO_27-CR-23-1886_Notice of Motion and Motion_2024-04-03_20240430072407.pdf#page=183&amp;:~:text=psychotic disorder","psychotic disorder")</f>
        <v>psychotic disorder</v>
      </c>
      <c r="J354" s="2" t="n">
        <v>183</v>
      </c>
      <c r="K354" s="2" t="n">
        <v>271</v>
      </c>
      <c r="L354" s="2" t="s">
        <v>232</v>
      </c>
      <c r="M354" s="0"/>
    </row>
    <row r="355" customFormat="false" ht="18.7" hidden="false" customHeight="true" outlineLevel="0" collapsed="false">
      <c r="A355" s="4" t="n">
        <v>354</v>
      </c>
      <c r="B355" s="6" t="str">
        <f aca="false">HYPERLINK("https://mncourtfraud.com/file/27-CR-23-1886.pdf","27-CR-23-1886")</f>
        <v>27-CR-23-1886</v>
      </c>
      <c r="C355" s="2" t="n">
        <v>1581</v>
      </c>
      <c r="D355" s="2" t="s">
        <v>14</v>
      </c>
      <c r="E355" s="7" t="n">
        <v>45385</v>
      </c>
      <c r="F35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5" s="2" t="s">
        <v>33</v>
      </c>
      <c r="H355" s="2" t="n">
        <v>6</v>
      </c>
      <c r="I355" s="6" t="str">
        <f aca="false">HYPERLINK("https://mncourtfraud.com/file/MCRO_27-CR-23-1886_Notice of Motion and Motion_2024-04-03_20240430072407.pdf#page=183&amp;:~:text=psychotic disorder","psychotic disorder")</f>
        <v>psychotic disorder</v>
      </c>
      <c r="J355" s="2" t="n">
        <v>183</v>
      </c>
      <c r="K355" s="2" t="n">
        <v>271</v>
      </c>
      <c r="L355" s="2" t="s">
        <v>233</v>
      </c>
      <c r="M355" s="0"/>
    </row>
    <row r="356" customFormat="false" ht="18.7" hidden="false" customHeight="true" outlineLevel="0" collapsed="false">
      <c r="A356" s="4" t="n">
        <v>355</v>
      </c>
      <c r="B356" s="6" t="str">
        <f aca="false">HYPERLINK("https://mncourtfraud.com/file/27-CR-23-1886.pdf","27-CR-23-1886")</f>
        <v>27-CR-23-1886</v>
      </c>
      <c r="C356" s="2" t="n">
        <v>1581</v>
      </c>
      <c r="D356" s="2" t="s">
        <v>14</v>
      </c>
      <c r="E356" s="7" t="n">
        <v>45385</v>
      </c>
      <c r="F35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56" s="2" t="s">
        <v>33</v>
      </c>
      <c r="H356" s="2" t="n">
        <v>6</v>
      </c>
      <c r="I356" s="6" t="str">
        <f aca="false">HYPERLINK("https://mncourtfraud.com/file/MCRO_27-CR-23-1886_Notice of Motion and Motion_2024-04-03_20240430072407.pdf#page=185&amp;:~:text=psychotic disorder","psychotic disorder")</f>
        <v>psychotic disorder</v>
      </c>
      <c r="J356" s="2" t="n">
        <v>185</v>
      </c>
      <c r="K356" s="2" t="n">
        <v>271</v>
      </c>
      <c r="L356" s="2" t="s">
        <v>234</v>
      </c>
      <c r="M356" s="0"/>
    </row>
    <row r="357" customFormat="false" ht="18.7" hidden="false" customHeight="true" outlineLevel="0" collapsed="false">
      <c r="A357" s="4" t="n">
        <v>356</v>
      </c>
      <c r="B357" s="6" t="str">
        <f aca="false">HYPERLINK("https://mncourtfraud.com/file/27-CR-23-1886.pdf","27-CR-23-1886")</f>
        <v>27-CR-23-1886</v>
      </c>
      <c r="C357" s="2" t="n">
        <v>1581</v>
      </c>
      <c r="D357" s="2" t="s">
        <v>14</v>
      </c>
      <c r="E357" s="7" t="n">
        <v>45120</v>
      </c>
      <c r="F357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357" s="2" t="s">
        <v>47</v>
      </c>
      <c r="H357" s="2" t="n">
        <v>6</v>
      </c>
      <c r="I357" s="6" t="str">
        <f aca="false">HYPERLINK("https://mncourtfraud.com/file/MCRO_27-CR-23-1886_Order-Other_2023-07-13_20240430072355.pdf#page=2&amp;:~:text=psychotic disorder","psychotic disorder")</f>
        <v>psychotic disorder</v>
      </c>
      <c r="J357" s="2" t="n">
        <v>2</v>
      </c>
      <c r="K357" s="2" t="n">
        <v>7</v>
      </c>
      <c r="L357" s="2" t="s">
        <v>224</v>
      </c>
      <c r="M357" s="0"/>
    </row>
    <row r="358" customFormat="false" ht="18.7" hidden="false" customHeight="true" outlineLevel="0" collapsed="false">
      <c r="A358" s="4" t="n">
        <v>357</v>
      </c>
      <c r="B358" s="6" t="str">
        <f aca="false">HYPERLINK("https://mncourtfraud.com/file/27-CR-23-1886.pdf","27-CR-23-1886")</f>
        <v>27-CR-23-1886</v>
      </c>
      <c r="C358" s="2" t="n">
        <v>1581</v>
      </c>
      <c r="D358" s="2" t="s">
        <v>14</v>
      </c>
      <c r="E358" s="7" t="n">
        <v>45120</v>
      </c>
      <c r="F358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358" s="2" t="s">
        <v>47</v>
      </c>
      <c r="H358" s="2" t="n">
        <v>6</v>
      </c>
      <c r="I358" s="6" t="str">
        <f aca="false">HYPERLINK("https://mncourtfraud.com/file/MCRO_27-CR-23-1886_Order-Other_2023-07-13_20240430072355.pdf#page=3&amp;:~:text=psychotic disorder","psychotic disorder")</f>
        <v>psychotic disorder</v>
      </c>
      <c r="J358" s="2" t="n">
        <v>3</v>
      </c>
      <c r="K358" s="2" t="n">
        <v>7</v>
      </c>
      <c r="L358" s="2" t="s">
        <v>225</v>
      </c>
      <c r="M358" s="0"/>
    </row>
    <row r="359" customFormat="false" ht="18.7" hidden="false" customHeight="true" outlineLevel="0" collapsed="false">
      <c r="A359" s="4" t="n">
        <v>358</v>
      </c>
      <c r="B359" s="6" t="str">
        <f aca="false">HYPERLINK("https://mncourtfraud.com/file/27-CR-23-1886.pdf","27-CR-23-1886")</f>
        <v>27-CR-23-1886</v>
      </c>
      <c r="C359" s="2" t="n">
        <v>1581</v>
      </c>
      <c r="D359" s="2" t="s">
        <v>14</v>
      </c>
      <c r="E359" s="7" t="n">
        <v>45120</v>
      </c>
      <c r="F359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359" s="2" t="s">
        <v>47</v>
      </c>
      <c r="H359" s="2" t="n">
        <v>6</v>
      </c>
      <c r="I359" s="6" t="str">
        <f aca="false">HYPERLINK("https://mncourtfraud.com/file/MCRO_27-CR-23-1886_Order-Other_2023-07-13_20240430072355.pdf#page=5&amp;:~:text=psychotic disorder","psychotic disorder")</f>
        <v>psychotic disorder</v>
      </c>
      <c r="J359" s="2" t="n">
        <v>5</v>
      </c>
      <c r="K359" s="2" t="n">
        <v>7</v>
      </c>
      <c r="L359" s="2" t="s">
        <v>226</v>
      </c>
      <c r="M359" s="0"/>
    </row>
    <row r="360" customFormat="false" ht="18.7" hidden="false" customHeight="true" outlineLevel="0" collapsed="false">
      <c r="A360" s="4" t="n">
        <v>359</v>
      </c>
      <c r="B360" s="6" t="str">
        <f aca="false">HYPERLINK("https://mncourtfraud.com/file/27-CR-23-3459.pdf","27-CR-23-3459")</f>
        <v>27-CR-23-3459</v>
      </c>
      <c r="C360" s="2" t="n">
        <v>680</v>
      </c>
      <c r="D360" s="2" t="s">
        <v>46</v>
      </c>
      <c r="E360" s="7" t="n">
        <v>45058</v>
      </c>
      <c r="F36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60" s="2" t="s">
        <v>47</v>
      </c>
      <c r="H360" s="2" t="n">
        <v>6</v>
      </c>
      <c r="I360" s="6" t="str">
        <f aca="false">HYPERLINK("https://mncourtfraud.com/file/MCRO_27-CR-23-3459_Order-Other_2023-05-12_20240430072904.pdf#page=3&amp;:~:text=psychotic disorder","psychotic disorder")</f>
        <v>psychotic disorder</v>
      </c>
      <c r="J360" s="2" t="n">
        <v>3</v>
      </c>
      <c r="K360" s="2" t="n">
        <v>27</v>
      </c>
      <c r="L360" s="2" t="s">
        <v>235</v>
      </c>
      <c r="M360" s="0"/>
    </row>
    <row r="361" customFormat="false" ht="18.7" hidden="false" customHeight="true" outlineLevel="0" collapsed="false">
      <c r="A361" s="4" t="n">
        <v>360</v>
      </c>
      <c r="B361" s="6" t="str">
        <f aca="false">HYPERLINK("https://mncourtfraud.com/file/27-CR-23-3459.pdf","27-CR-23-3459")</f>
        <v>27-CR-23-3459</v>
      </c>
      <c r="C361" s="2" t="n">
        <v>680</v>
      </c>
      <c r="D361" s="2" t="s">
        <v>46</v>
      </c>
      <c r="E361" s="7" t="n">
        <v>45058</v>
      </c>
      <c r="F361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61" s="2" t="s">
        <v>47</v>
      </c>
      <c r="H361" s="2" t="n">
        <v>6</v>
      </c>
      <c r="I361" s="6" t="str">
        <f aca="false">HYPERLINK("https://mncourtfraud.com/file/MCRO_27-CR-23-3459_Order-Other_2023-05-12_20240430072904.pdf#page=11&amp;:~:text=psychotic disorder","psychotic disorder")</f>
        <v>psychotic disorder</v>
      </c>
      <c r="J361" s="2" t="n">
        <v>11</v>
      </c>
      <c r="K361" s="2" t="n">
        <v>27</v>
      </c>
      <c r="L361" s="2" t="s">
        <v>235</v>
      </c>
      <c r="M361" s="0"/>
    </row>
    <row r="362" customFormat="false" ht="18.7" hidden="false" customHeight="true" outlineLevel="0" collapsed="false">
      <c r="A362" s="4" t="n">
        <v>361</v>
      </c>
      <c r="B362" s="6" t="str">
        <f aca="false">HYPERLINK("https://mncourtfraud.com/file/27-CR-23-3459.pdf","27-CR-23-3459")</f>
        <v>27-CR-23-3459</v>
      </c>
      <c r="C362" s="2" t="n">
        <v>680</v>
      </c>
      <c r="D362" s="2" t="s">
        <v>46</v>
      </c>
      <c r="E362" s="7" t="n">
        <v>45058</v>
      </c>
      <c r="F36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62" s="2" t="s">
        <v>47</v>
      </c>
      <c r="H362" s="2" t="n">
        <v>6</v>
      </c>
      <c r="I362" s="6" t="str">
        <f aca="false">HYPERLINK("https://mncourtfraud.com/file/MCRO_27-CR-23-3459_Order-Other_2023-05-12_20240430072904.pdf#page=11&amp;:~:text=psychotic disorder","psychotic disorder")</f>
        <v>psychotic disorder</v>
      </c>
      <c r="J362" s="2" t="n">
        <v>11</v>
      </c>
      <c r="K362" s="2" t="n">
        <v>27</v>
      </c>
      <c r="L362" s="2" t="s">
        <v>236</v>
      </c>
      <c r="M362" s="0"/>
    </row>
    <row r="363" customFormat="false" ht="18.7" hidden="false" customHeight="true" outlineLevel="0" collapsed="false">
      <c r="A363" s="4" t="n">
        <v>362</v>
      </c>
      <c r="B363" s="6" t="str">
        <f aca="false">HYPERLINK("https://mncourtfraud.com/file/27-CR-23-3459.pdf","27-CR-23-3459")</f>
        <v>27-CR-23-3459</v>
      </c>
      <c r="C363" s="2" t="n">
        <v>680</v>
      </c>
      <c r="D363" s="2" t="s">
        <v>46</v>
      </c>
      <c r="E363" s="7" t="n">
        <v>45058</v>
      </c>
      <c r="F36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63" s="2" t="s">
        <v>47</v>
      </c>
      <c r="H363" s="2" t="n">
        <v>6</v>
      </c>
      <c r="I363" s="6" t="str">
        <f aca="false">HYPERLINK("https://mncourtfraud.com/file/MCRO_27-CR-23-3459_Order-Other_2023-05-12_20240430072904.pdf#page=24&amp;:~:text=psychotic disorder","psychotic disorder")</f>
        <v>psychotic disorder</v>
      </c>
      <c r="J363" s="2" t="n">
        <v>24</v>
      </c>
      <c r="K363" s="2" t="n">
        <v>27</v>
      </c>
      <c r="L363" s="2" t="s">
        <v>237</v>
      </c>
      <c r="M363" s="0"/>
    </row>
    <row r="364" customFormat="false" ht="18.7" hidden="false" customHeight="true" outlineLevel="0" collapsed="false">
      <c r="A364" s="4" t="n">
        <v>363</v>
      </c>
      <c r="B364" s="6" t="str">
        <f aca="false">HYPERLINK("https://mncourtfraud.com/file/27-CR-23-3459.pdf","27-CR-23-3459")</f>
        <v>27-CR-23-3459</v>
      </c>
      <c r="C364" s="2" t="n">
        <v>680</v>
      </c>
      <c r="D364" s="2" t="s">
        <v>46</v>
      </c>
      <c r="E364" s="7" t="n">
        <v>45058</v>
      </c>
      <c r="F36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64" s="2" t="s">
        <v>47</v>
      </c>
      <c r="H364" s="2" t="n">
        <v>6</v>
      </c>
      <c r="I364" s="6" t="str">
        <f aca="false">HYPERLINK("https://mncourtfraud.com/file/MCRO_27-CR-23-3459_Order-Other_2023-05-12_20240430072904.pdf#page=25&amp;:~:text=psychotic disorder","psychotic disorder")</f>
        <v>psychotic disorder</v>
      </c>
      <c r="J364" s="2" t="n">
        <v>25</v>
      </c>
      <c r="K364" s="2" t="n">
        <v>27</v>
      </c>
      <c r="L364" s="2" t="s">
        <v>238</v>
      </c>
      <c r="M364" s="0"/>
    </row>
    <row r="365" customFormat="false" ht="18.7" hidden="false" customHeight="true" outlineLevel="0" collapsed="false">
      <c r="A365" s="4" t="n">
        <v>364</v>
      </c>
      <c r="B365" s="6" t="str">
        <f aca="false">HYPERLINK("https://mncourtfraud.com/file/27-CR-23-3460.pdf","27-CR-23-3460")</f>
        <v>27-CR-23-3460</v>
      </c>
      <c r="C365" s="2" t="n">
        <v>680</v>
      </c>
      <c r="D365" s="2" t="s">
        <v>46</v>
      </c>
      <c r="E365" s="7" t="n">
        <v>45058</v>
      </c>
      <c r="F36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65" s="2" t="s">
        <v>47</v>
      </c>
      <c r="H365" s="2" t="n">
        <v>6</v>
      </c>
      <c r="I365" s="6" t="str">
        <f aca="false">HYPERLINK("https://mncourtfraud.com/file/MCRO_27-CR-23-3460_Order-Other_2023-05-12_20240430072942.pdf#page=3&amp;:~:text=psychotic disorder","psychotic disorder")</f>
        <v>psychotic disorder</v>
      </c>
      <c r="J365" s="2" t="n">
        <v>3</v>
      </c>
      <c r="K365" s="2" t="n">
        <v>27</v>
      </c>
      <c r="L365" s="2" t="s">
        <v>235</v>
      </c>
      <c r="M365" s="0"/>
    </row>
    <row r="366" customFormat="false" ht="18.7" hidden="false" customHeight="true" outlineLevel="0" collapsed="false">
      <c r="A366" s="4" t="n">
        <v>365</v>
      </c>
      <c r="B366" s="6" t="str">
        <f aca="false">HYPERLINK("https://mncourtfraud.com/file/27-CR-23-3460.pdf","27-CR-23-3460")</f>
        <v>27-CR-23-3460</v>
      </c>
      <c r="C366" s="2" t="n">
        <v>680</v>
      </c>
      <c r="D366" s="2" t="s">
        <v>46</v>
      </c>
      <c r="E366" s="7" t="n">
        <v>45058</v>
      </c>
      <c r="F36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66" s="2" t="s">
        <v>47</v>
      </c>
      <c r="H366" s="2" t="n">
        <v>6</v>
      </c>
      <c r="I366" s="6" t="str">
        <f aca="false">HYPERLINK("https://mncourtfraud.com/file/MCRO_27-CR-23-3460_Order-Other_2023-05-12_20240430072942.pdf#page=11&amp;:~:text=psychotic disorder","psychotic disorder")</f>
        <v>psychotic disorder</v>
      </c>
      <c r="J366" s="2" t="n">
        <v>11</v>
      </c>
      <c r="K366" s="2" t="n">
        <v>27</v>
      </c>
      <c r="L366" s="2" t="s">
        <v>235</v>
      </c>
      <c r="M366" s="0"/>
    </row>
    <row r="367" customFormat="false" ht="18.7" hidden="false" customHeight="true" outlineLevel="0" collapsed="false">
      <c r="A367" s="4" t="n">
        <v>366</v>
      </c>
      <c r="B367" s="6" t="str">
        <f aca="false">HYPERLINK("https://mncourtfraud.com/file/27-CR-23-3460.pdf","27-CR-23-3460")</f>
        <v>27-CR-23-3460</v>
      </c>
      <c r="C367" s="2" t="n">
        <v>680</v>
      </c>
      <c r="D367" s="2" t="s">
        <v>46</v>
      </c>
      <c r="E367" s="7" t="n">
        <v>45058</v>
      </c>
      <c r="F36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67" s="2" t="s">
        <v>47</v>
      </c>
      <c r="H367" s="2" t="n">
        <v>6</v>
      </c>
      <c r="I367" s="6" t="str">
        <f aca="false">HYPERLINK("https://mncourtfraud.com/file/MCRO_27-CR-23-3460_Order-Other_2023-05-12_20240430072942.pdf#page=11&amp;:~:text=psychotic disorder","psychotic disorder")</f>
        <v>psychotic disorder</v>
      </c>
      <c r="J367" s="2" t="n">
        <v>11</v>
      </c>
      <c r="K367" s="2" t="n">
        <v>27</v>
      </c>
      <c r="L367" s="2" t="s">
        <v>236</v>
      </c>
      <c r="M367" s="0"/>
    </row>
    <row r="368" customFormat="false" ht="18.7" hidden="false" customHeight="true" outlineLevel="0" collapsed="false">
      <c r="A368" s="4" t="n">
        <v>367</v>
      </c>
      <c r="B368" s="6" t="str">
        <f aca="false">HYPERLINK("https://mncourtfraud.com/file/27-CR-23-3460.pdf","27-CR-23-3460")</f>
        <v>27-CR-23-3460</v>
      </c>
      <c r="C368" s="2" t="n">
        <v>680</v>
      </c>
      <c r="D368" s="2" t="s">
        <v>46</v>
      </c>
      <c r="E368" s="7" t="n">
        <v>45058</v>
      </c>
      <c r="F36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68" s="2" t="s">
        <v>47</v>
      </c>
      <c r="H368" s="2" t="n">
        <v>6</v>
      </c>
      <c r="I368" s="6" t="str">
        <f aca="false">HYPERLINK("https://mncourtfraud.com/file/MCRO_27-CR-23-3460_Order-Other_2023-05-12_20240430072942.pdf#page=24&amp;:~:text=psychotic disorder","psychotic disorder")</f>
        <v>psychotic disorder</v>
      </c>
      <c r="J368" s="2" t="n">
        <v>24</v>
      </c>
      <c r="K368" s="2" t="n">
        <v>27</v>
      </c>
      <c r="L368" s="2" t="s">
        <v>237</v>
      </c>
      <c r="M368" s="0"/>
    </row>
    <row r="369" customFormat="false" ht="18.7" hidden="false" customHeight="true" outlineLevel="0" collapsed="false">
      <c r="A369" s="4" t="n">
        <v>368</v>
      </c>
      <c r="B369" s="6" t="str">
        <f aca="false">HYPERLINK("https://mncourtfraud.com/file/27-CR-23-3460.pdf","27-CR-23-3460")</f>
        <v>27-CR-23-3460</v>
      </c>
      <c r="C369" s="2" t="n">
        <v>680</v>
      </c>
      <c r="D369" s="2" t="s">
        <v>46</v>
      </c>
      <c r="E369" s="7" t="n">
        <v>45058</v>
      </c>
      <c r="F36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69" s="2" t="s">
        <v>47</v>
      </c>
      <c r="H369" s="2" t="n">
        <v>6</v>
      </c>
      <c r="I369" s="6" t="str">
        <f aca="false">HYPERLINK("https://mncourtfraud.com/file/MCRO_27-CR-23-3460_Order-Other_2023-05-12_20240430072942.pdf#page=25&amp;:~:text=psychotic disorder","psychotic disorder")</f>
        <v>psychotic disorder</v>
      </c>
      <c r="J369" s="2" t="n">
        <v>25</v>
      </c>
      <c r="K369" s="2" t="n">
        <v>27</v>
      </c>
      <c r="L369" s="2" t="s">
        <v>238</v>
      </c>
      <c r="M369" s="0"/>
    </row>
    <row r="370" customFormat="false" ht="18.7" hidden="false" customHeight="true" outlineLevel="0" collapsed="false">
      <c r="A370" s="4" t="n">
        <v>369</v>
      </c>
      <c r="B370" s="6" t="str">
        <f aca="false">HYPERLINK("https://mncourtfraud.com/file/27-CR-17-1555.pdf","27-CR-17-1555")</f>
        <v>27-CR-17-1555</v>
      </c>
      <c r="C370" s="2" t="n">
        <v>292</v>
      </c>
      <c r="D370" s="2" t="s">
        <v>218</v>
      </c>
      <c r="E370" s="7" t="n">
        <v>43959</v>
      </c>
      <c r="F370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370" s="2" t="s">
        <v>219</v>
      </c>
      <c r="H370" s="2" t="n">
        <v>6</v>
      </c>
      <c r="I370" s="6" t="str">
        <f aca="false">HYPERLINK("https://mncourtfraud.com/file/MCRO_27-CR-17-1555_Find of Fact-Order, Pet Commitment-Dfd Found Incompetent_2020-05-08_20240430093550.pdf#page=2&amp;:~:text=psychotic disorder","psychotic disorder")</f>
        <v>psychotic disorder</v>
      </c>
      <c r="J370" s="2" t="n">
        <v>2</v>
      </c>
      <c r="K370" s="2" t="n">
        <v>7</v>
      </c>
      <c r="L370" s="2" t="s">
        <v>239</v>
      </c>
      <c r="M370" s="0"/>
    </row>
    <row r="371" customFormat="false" ht="18.7" hidden="false" customHeight="true" outlineLevel="0" collapsed="false">
      <c r="A371" s="4" t="n">
        <v>370</v>
      </c>
      <c r="B371" s="6" t="str">
        <f aca="false">HYPERLINK("https://mncourtfraud.com/file/27-CR-17-1555.pdf","27-CR-17-1555")</f>
        <v>27-CR-17-1555</v>
      </c>
      <c r="C371" s="2" t="n">
        <v>292</v>
      </c>
      <c r="D371" s="2" t="s">
        <v>218</v>
      </c>
      <c r="E371" s="7" t="n">
        <v>43959</v>
      </c>
      <c r="F371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371" s="2" t="s">
        <v>219</v>
      </c>
      <c r="H371" s="2" t="n">
        <v>6</v>
      </c>
      <c r="I371" s="6" t="str">
        <f aca="false">HYPERLINK("https://mncourtfraud.com/file/MCRO_27-CR-17-1555_Find of Fact-Order, Pet Commitment-Dfd Found Incompetent_2020-05-08_20240430093550.pdf#page=3&amp;:~:text=psychotic disorder","psychotic disorder")</f>
        <v>psychotic disorder</v>
      </c>
      <c r="J371" s="2" t="n">
        <v>3</v>
      </c>
      <c r="K371" s="2" t="n">
        <v>7</v>
      </c>
      <c r="L371" s="2" t="s">
        <v>240</v>
      </c>
      <c r="M371" s="0"/>
    </row>
    <row r="372" customFormat="false" ht="18.7" hidden="false" customHeight="true" outlineLevel="0" collapsed="false">
      <c r="A372" s="4" t="n">
        <v>371</v>
      </c>
      <c r="B372" s="6" t="str">
        <f aca="false">HYPERLINK("https://mncourtfraud.com/file/27-CR-17-1555.pdf","27-CR-17-1555")</f>
        <v>27-CR-17-1555</v>
      </c>
      <c r="C372" s="2" t="n">
        <v>292</v>
      </c>
      <c r="D372" s="2" t="s">
        <v>218</v>
      </c>
      <c r="E372" s="7" t="n">
        <v>45322</v>
      </c>
      <c r="F372" s="6" t="str">
        <f aca="false">HYPERLINK("https://mncourtfraud.com/file/MCRO_27-CR-17-1555_Notice of Motion and Motion_2024-01-31_20240430093541.pdf","MCRO_27-CR-17-1555_Notice of Motion and Motion_2024-01-31_20240430093541.pdf")</f>
        <v>MCRO_27-CR-17-1555_Notice of Motion and Motion_2024-01-31_20240430093541.pdf</v>
      </c>
      <c r="G372" s="2" t="s">
        <v>33</v>
      </c>
      <c r="H372" s="2" t="n">
        <v>6</v>
      </c>
      <c r="I372" s="6" t="str">
        <f aca="false">HYPERLINK("https://mncourtfraud.com/file/MCRO_27-CR-17-1555_Notice of Motion and Motion_2024-01-31_20240430093541.pdf#page=2&amp;:~:text=psychotic disorder","psychotic disorder")</f>
        <v>psychotic disorder</v>
      </c>
      <c r="J372" s="2" t="n">
        <v>2</v>
      </c>
      <c r="K372" s="2" t="n">
        <v>4</v>
      </c>
      <c r="L372" s="2" t="s">
        <v>241</v>
      </c>
      <c r="M372" s="0"/>
    </row>
    <row r="373" customFormat="false" ht="18.7" hidden="false" customHeight="true" outlineLevel="0" collapsed="false">
      <c r="A373" s="4" t="n">
        <v>372</v>
      </c>
      <c r="B373" s="6" t="str">
        <f aca="false">HYPERLINK("https://mncourtfraud.com/file/27-CR-17-1555.pdf","27-CR-17-1555")</f>
        <v>27-CR-17-1555</v>
      </c>
      <c r="C373" s="2" t="n">
        <v>292</v>
      </c>
      <c r="D373" s="2" t="s">
        <v>218</v>
      </c>
      <c r="E373" s="7" t="n">
        <v>45393</v>
      </c>
      <c r="F373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373" s="2" t="s">
        <v>221</v>
      </c>
      <c r="H373" s="2" t="n">
        <v>6</v>
      </c>
      <c r="I373" s="6" t="str">
        <f aca="false">HYPERLINK("https://mncourtfraud.com/file/MCRO_27-CR-17-1555_Order Denying Motion_2024-04-11_20240430093537.pdf#page=3&amp;:~:text=psychotic disorder","psychotic disorder")</f>
        <v>psychotic disorder</v>
      </c>
      <c r="J373" s="2" t="n">
        <v>3</v>
      </c>
      <c r="K373" s="2" t="n">
        <v>6</v>
      </c>
      <c r="L373" s="2" t="s">
        <v>242</v>
      </c>
      <c r="M373" s="0"/>
    </row>
    <row r="374" customFormat="false" ht="18.7" hidden="false" customHeight="true" outlineLevel="0" collapsed="false">
      <c r="A374" s="4" t="n">
        <v>373</v>
      </c>
      <c r="B374" s="6" t="str">
        <f aca="false">HYPERLINK("https://mncourtfraud.com/file/27-CR-17-8342.pdf","27-CR-17-8342")</f>
        <v>27-CR-17-8342</v>
      </c>
      <c r="C374" s="2" t="n">
        <v>292</v>
      </c>
      <c r="D374" s="2" t="s">
        <v>218</v>
      </c>
      <c r="E374" s="7" t="n">
        <v>43959</v>
      </c>
      <c r="F374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374" s="2" t="s">
        <v>219</v>
      </c>
      <c r="H374" s="2" t="n">
        <v>6</v>
      </c>
      <c r="I374" s="6" t="str">
        <f aca="false">HYPERLINK("https://mncourtfraud.com/file/MCRO_27-CR-17-8342_Find of Fact-Order, Pet Commitment-Dfd Found Incompetent_2020-05-08_20240430093644.pdf#page=2&amp;:~:text=psychotic disorder","psychotic disorder")</f>
        <v>psychotic disorder</v>
      </c>
      <c r="J374" s="2" t="n">
        <v>2</v>
      </c>
      <c r="K374" s="2" t="n">
        <v>7</v>
      </c>
      <c r="L374" s="2" t="s">
        <v>239</v>
      </c>
      <c r="M374" s="0"/>
    </row>
    <row r="375" customFormat="false" ht="18.7" hidden="false" customHeight="true" outlineLevel="0" collapsed="false">
      <c r="A375" s="4" t="n">
        <v>374</v>
      </c>
      <c r="B375" s="6" t="str">
        <f aca="false">HYPERLINK("https://mncourtfraud.com/file/27-CR-17-8342.pdf","27-CR-17-8342")</f>
        <v>27-CR-17-8342</v>
      </c>
      <c r="C375" s="2" t="n">
        <v>292</v>
      </c>
      <c r="D375" s="2" t="s">
        <v>218</v>
      </c>
      <c r="E375" s="7" t="n">
        <v>43959</v>
      </c>
      <c r="F375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375" s="2" t="s">
        <v>219</v>
      </c>
      <c r="H375" s="2" t="n">
        <v>6</v>
      </c>
      <c r="I375" s="6" t="str">
        <f aca="false">HYPERLINK("https://mncourtfraud.com/file/MCRO_27-CR-17-8342_Find of Fact-Order, Pet Commitment-Dfd Found Incompetent_2020-05-08_20240430093644.pdf#page=3&amp;:~:text=psychotic disorder","psychotic disorder")</f>
        <v>psychotic disorder</v>
      </c>
      <c r="J375" s="2" t="n">
        <v>3</v>
      </c>
      <c r="K375" s="2" t="n">
        <v>7</v>
      </c>
      <c r="L375" s="2" t="s">
        <v>240</v>
      </c>
      <c r="M375" s="0"/>
    </row>
    <row r="376" customFormat="false" ht="18.7" hidden="false" customHeight="true" outlineLevel="0" collapsed="false">
      <c r="A376" s="4" t="n">
        <v>375</v>
      </c>
      <c r="B376" s="6" t="str">
        <f aca="false">HYPERLINK("https://mncourtfraud.com/file/27-CR-17-8342.pdf","27-CR-17-8342")</f>
        <v>27-CR-17-8342</v>
      </c>
      <c r="C376" s="2" t="n">
        <v>292</v>
      </c>
      <c r="D376" s="2" t="s">
        <v>218</v>
      </c>
      <c r="E376" s="7" t="n">
        <v>45322</v>
      </c>
      <c r="F376" s="6" t="str">
        <f aca="false">HYPERLINK("https://mncourtfraud.com/file/MCRO_27-CR-17-8342_Notice of Motion and Motion_2024-01-31_20240430093635.pdf","MCRO_27-CR-17-8342_Notice of Motion and Motion_2024-01-31_20240430093635.pdf")</f>
        <v>MCRO_27-CR-17-8342_Notice of Motion and Motion_2024-01-31_20240430093635.pdf</v>
      </c>
      <c r="G376" s="2" t="s">
        <v>33</v>
      </c>
      <c r="H376" s="2" t="n">
        <v>6</v>
      </c>
      <c r="I376" s="6" t="str">
        <f aca="false">HYPERLINK("https://mncourtfraud.com/file/MCRO_27-CR-17-8342_Notice of Motion and Motion_2024-01-31_20240430093635.pdf#page=2&amp;:~:text=psychotic disorder","psychotic disorder")</f>
        <v>psychotic disorder</v>
      </c>
      <c r="J376" s="2" t="n">
        <v>2</v>
      </c>
      <c r="K376" s="2" t="n">
        <v>4</v>
      </c>
      <c r="L376" s="2" t="s">
        <v>241</v>
      </c>
      <c r="M376" s="0"/>
    </row>
    <row r="377" customFormat="false" ht="18.7" hidden="false" customHeight="true" outlineLevel="0" collapsed="false">
      <c r="A377" s="4" t="n">
        <v>376</v>
      </c>
      <c r="B377" s="6" t="str">
        <f aca="false">HYPERLINK("https://mncourtfraud.com/file/27-CR-17-8342.pdf","27-CR-17-8342")</f>
        <v>27-CR-17-8342</v>
      </c>
      <c r="C377" s="2" t="n">
        <v>292</v>
      </c>
      <c r="D377" s="2" t="s">
        <v>218</v>
      </c>
      <c r="E377" s="7" t="n">
        <v>45393</v>
      </c>
      <c r="F377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377" s="2" t="s">
        <v>221</v>
      </c>
      <c r="H377" s="2" t="n">
        <v>6</v>
      </c>
      <c r="I377" s="6" t="str">
        <f aca="false">HYPERLINK("https://mncourtfraud.com/file/MCRO_27-CR-17-8342_Order Denying Motion_2024-04-11_20240430093632.pdf#page=3&amp;:~:text=psychotic disorder","psychotic disorder")</f>
        <v>psychotic disorder</v>
      </c>
      <c r="J377" s="2" t="n">
        <v>3</v>
      </c>
      <c r="K377" s="2" t="n">
        <v>6</v>
      </c>
      <c r="L377" s="2" t="s">
        <v>242</v>
      </c>
      <c r="M377" s="0"/>
    </row>
    <row r="378" customFormat="false" ht="18.7" hidden="false" customHeight="true" outlineLevel="0" collapsed="false">
      <c r="A378" s="4" t="n">
        <v>377</v>
      </c>
      <c r="B378" s="6" t="str">
        <f aca="false">HYPERLINK("https://mncourtfraud.com/file/27-CR-17-22909.pdf","27-CR-17-22909")</f>
        <v>27-CR-17-22909</v>
      </c>
      <c r="C378" s="2" t="n">
        <v>292</v>
      </c>
      <c r="D378" s="2" t="s">
        <v>218</v>
      </c>
      <c r="E378" s="7" t="n">
        <v>43959</v>
      </c>
      <c r="F378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378" s="2" t="s">
        <v>219</v>
      </c>
      <c r="H378" s="2" t="n">
        <v>6</v>
      </c>
      <c r="I378" s="6" t="str">
        <f aca="false">HYPERLINK("https://mncourtfraud.com/file/MCRO_27-CR-17-22909_Find of Fact-Order, Pet Commitment-Dfd Found Incompetent_2020-05-08_20240430093726.pdf#page=2&amp;:~:text=psychotic disorder","psychotic disorder")</f>
        <v>psychotic disorder</v>
      </c>
      <c r="J378" s="2" t="n">
        <v>2</v>
      </c>
      <c r="K378" s="2" t="n">
        <v>7</v>
      </c>
      <c r="L378" s="2" t="s">
        <v>239</v>
      </c>
      <c r="M378" s="0"/>
    </row>
    <row r="379" customFormat="false" ht="18.7" hidden="false" customHeight="true" outlineLevel="0" collapsed="false">
      <c r="A379" s="4" t="n">
        <v>378</v>
      </c>
      <c r="B379" s="6" t="str">
        <f aca="false">HYPERLINK("https://mncourtfraud.com/file/27-CR-17-22909.pdf","27-CR-17-22909")</f>
        <v>27-CR-17-22909</v>
      </c>
      <c r="C379" s="2" t="n">
        <v>292</v>
      </c>
      <c r="D379" s="2" t="s">
        <v>218</v>
      </c>
      <c r="E379" s="7" t="n">
        <v>43959</v>
      </c>
      <c r="F379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379" s="2" t="s">
        <v>219</v>
      </c>
      <c r="H379" s="2" t="n">
        <v>6</v>
      </c>
      <c r="I379" s="6" t="str">
        <f aca="false">HYPERLINK("https://mncourtfraud.com/file/MCRO_27-CR-17-22909_Find of Fact-Order, Pet Commitment-Dfd Found Incompetent_2020-05-08_20240430093726.pdf#page=3&amp;:~:text=psychotic disorder","psychotic disorder")</f>
        <v>psychotic disorder</v>
      </c>
      <c r="J379" s="2" t="n">
        <v>3</v>
      </c>
      <c r="K379" s="2" t="n">
        <v>7</v>
      </c>
      <c r="L379" s="2" t="s">
        <v>240</v>
      </c>
      <c r="M379" s="0"/>
    </row>
    <row r="380" customFormat="false" ht="18.7" hidden="false" customHeight="true" outlineLevel="0" collapsed="false">
      <c r="A380" s="4" t="n">
        <v>379</v>
      </c>
      <c r="B380" s="6" t="str">
        <f aca="false">HYPERLINK("https://mncourtfraud.com/file/27-CR-23-21403.pdf","27-CR-23-21403")</f>
        <v>27-CR-23-21403</v>
      </c>
      <c r="C380" s="2" t="n">
        <v>698</v>
      </c>
      <c r="D380" s="2" t="s">
        <v>179</v>
      </c>
      <c r="E380" s="7" t="n">
        <v>45408</v>
      </c>
      <c r="F380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380" s="2" t="s">
        <v>180</v>
      </c>
      <c r="H380" s="2" t="n">
        <v>6</v>
      </c>
      <c r="I380" s="6" t="str">
        <f aca="false">HYPERLINK("https://mncourtfraud.com/file/MCRO_27-CR-23-21403_Findings of Fact, Conclusions of Law and Order_2024-04-26_20240430074934.pdf#page=3&amp;:~:text=psychotic disorder","psychotic disorder")</f>
        <v>psychotic disorder</v>
      </c>
      <c r="J380" s="2" t="n">
        <v>3</v>
      </c>
      <c r="K380" s="2" t="n">
        <v>9</v>
      </c>
      <c r="L380" s="2" t="s">
        <v>243</v>
      </c>
      <c r="M380" s="0"/>
    </row>
    <row r="381" customFormat="false" ht="18.7" hidden="false" customHeight="true" outlineLevel="0" collapsed="false">
      <c r="A381" s="4" t="n">
        <v>380</v>
      </c>
      <c r="B381" s="6" t="str">
        <f aca="false">HYPERLINK("https://mncourtfraud.com/file/27-CR-23-21403.pdf","27-CR-23-21403")</f>
        <v>27-CR-23-21403</v>
      </c>
      <c r="C381" s="2" t="n">
        <v>698</v>
      </c>
      <c r="D381" s="2" t="s">
        <v>179</v>
      </c>
      <c r="E381" s="7" t="n">
        <v>45408</v>
      </c>
      <c r="F381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381" s="2" t="s">
        <v>180</v>
      </c>
      <c r="H381" s="2" t="n">
        <v>6</v>
      </c>
      <c r="I381" s="6" t="str">
        <f aca="false">HYPERLINK("https://mncourtfraud.com/file/MCRO_27-CR-23-21403_Findings of Fact, Conclusions of Law and Order_2024-04-26_20240430074934.pdf#page=6&amp;:~:text=psychotic disorder","psychotic disorder")</f>
        <v>psychotic disorder</v>
      </c>
      <c r="J381" s="2" t="n">
        <v>6</v>
      </c>
      <c r="K381" s="2" t="n">
        <v>9</v>
      </c>
      <c r="L381" s="2" t="s">
        <v>243</v>
      </c>
      <c r="M381" s="0"/>
    </row>
    <row r="382" customFormat="false" ht="18.7" hidden="false" customHeight="true" outlineLevel="0" collapsed="false">
      <c r="A382" s="4" t="n">
        <v>381</v>
      </c>
      <c r="B382" s="6" t="str">
        <f aca="false">HYPERLINK("https://mncourtfraud.com/file/27-CR-23-1886.pdf","27-CR-23-1886")</f>
        <v>27-CR-23-1886</v>
      </c>
      <c r="C382" s="2" t="n">
        <v>1581</v>
      </c>
      <c r="D382" s="2" t="s">
        <v>14</v>
      </c>
      <c r="E382" s="7" t="n">
        <v>45120</v>
      </c>
      <c r="F382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382" s="2" t="s">
        <v>60</v>
      </c>
      <c r="H382" s="2" t="n">
        <v>6</v>
      </c>
      <c r="I382" s="6" t="str">
        <f aca="false">HYPERLINK("https://mncourtfraud.com/file/MCRO_27-CR-23-1886_Finding of Incompetency and Order_2023-07-13_20240430072356.pdf#page=2&amp;:~:text=Unspecified Schizophrenia","Unspecified Schizophrenia")</f>
        <v>Unspecified Schizophrenia</v>
      </c>
      <c r="J382" s="2" t="n">
        <v>2</v>
      </c>
      <c r="K382" s="2" t="n">
        <v>7</v>
      </c>
      <c r="L382" s="2" t="s">
        <v>224</v>
      </c>
      <c r="M382" s="0"/>
    </row>
    <row r="383" customFormat="false" ht="18.7" hidden="false" customHeight="true" outlineLevel="0" collapsed="false">
      <c r="A383" s="4" t="n">
        <v>382</v>
      </c>
      <c r="B383" s="6" t="str">
        <f aca="false">HYPERLINK("https://mncourtfraud.com/file/27-CR-23-1886.pdf","27-CR-23-1886")</f>
        <v>27-CR-23-1886</v>
      </c>
      <c r="C383" s="2" t="n">
        <v>1581</v>
      </c>
      <c r="D383" s="2" t="s">
        <v>14</v>
      </c>
      <c r="E383" s="7" t="n">
        <v>45120</v>
      </c>
      <c r="F383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G383" s="2" t="s">
        <v>60</v>
      </c>
      <c r="H383" s="2" t="n">
        <v>6</v>
      </c>
      <c r="I383" s="6" t="str">
        <f aca="false">HYPERLINK("https://mncourtfraud.com/file/MCRO_27-CR-23-1886_Finding of Incompetency and Order_2023-07-13_20240430072356.pdf#page=3&amp;:~:text=Unspecified Schizophrenia","Unspecified Schizophrenia")</f>
        <v>Unspecified Schizophrenia</v>
      </c>
      <c r="J383" s="2" t="n">
        <v>3</v>
      </c>
      <c r="K383" s="2" t="n">
        <v>7</v>
      </c>
      <c r="L383" s="2" t="s">
        <v>244</v>
      </c>
      <c r="M383" s="0"/>
    </row>
    <row r="384" customFormat="false" ht="18.7" hidden="false" customHeight="true" outlineLevel="0" collapsed="false">
      <c r="A384" s="4" t="n">
        <v>383</v>
      </c>
      <c r="B384" s="6" t="str">
        <f aca="false">HYPERLINK("https://mncourtfraud.com/file/27-CR-23-1886.pdf","27-CR-23-1886")</f>
        <v>27-CR-23-1886</v>
      </c>
      <c r="C384" s="2" t="n">
        <v>1581</v>
      </c>
      <c r="D384" s="2" t="s">
        <v>14</v>
      </c>
      <c r="E384" s="7" t="n">
        <v>45385</v>
      </c>
      <c r="F384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84" s="2" t="s">
        <v>33</v>
      </c>
      <c r="H384" s="2" t="n">
        <v>6</v>
      </c>
      <c r="I384" s="6" t="str">
        <f aca="false">HYPERLINK("https://mncourtfraud.com/file/MCRO_27-CR-23-1886_Notice of Motion and Motion_2024-04-03_20240430072407.pdf#page=8&amp;:~:text=Unspecified Schizophrenia","Unspecified Schizophrenia")</f>
        <v>Unspecified Schizophrenia</v>
      </c>
      <c r="J384" s="2" t="n">
        <v>8</v>
      </c>
      <c r="K384" s="2" t="n">
        <v>271</v>
      </c>
      <c r="L384" s="2" t="s">
        <v>245</v>
      </c>
      <c r="M384" s="0"/>
    </row>
    <row r="385" customFormat="false" ht="18.7" hidden="false" customHeight="true" outlineLevel="0" collapsed="false">
      <c r="A385" s="4" t="n">
        <v>384</v>
      </c>
      <c r="B385" s="6" t="str">
        <f aca="false">HYPERLINK("https://mncourtfraud.com/file/27-CR-23-1886.pdf","27-CR-23-1886")</f>
        <v>27-CR-23-1886</v>
      </c>
      <c r="C385" s="2" t="n">
        <v>1581</v>
      </c>
      <c r="D385" s="2" t="s">
        <v>14</v>
      </c>
      <c r="E385" s="7" t="n">
        <v>45385</v>
      </c>
      <c r="F385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85" s="2" t="s">
        <v>33</v>
      </c>
      <c r="H385" s="2" t="n">
        <v>6</v>
      </c>
      <c r="I385" s="6" t="str">
        <f aca="false">HYPERLINK("https://mncourtfraud.com/file/MCRO_27-CR-23-1886_Notice of Motion and Motion_2024-04-03_20240430072407.pdf#page=122&amp;:~:text=Unspecified Schizophrenia","Unspecified Schizophrenia")</f>
        <v>Unspecified Schizophrenia</v>
      </c>
      <c r="J385" s="2" t="n">
        <v>122</v>
      </c>
      <c r="K385" s="2" t="n">
        <v>271</v>
      </c>
      <c r="L385" s="2" t="s">
        <v>228</v>
      </c>
      <c r="M385" s="0"/>
    </row>
    <row r="386" customFormat="false" ht="18.7" hidden="false" customHeight="true" outlineLevel="0" collapsed="false">
      <c r="A386" s="4" t="n">
        <v>385</v>
      </c>
      <c r="B386" s="6" t="str">
        <f aca="false">HYPERLINK("https://mncourtfraud.com/file/27-CR-23-1886.pdf","27-CR-23-1886")</f>
        <v>27-CR-23-1886</v>
      </c>
      <c r="C386" s="2" t="n">
        <v>1581</v>
      </c>
      <c r="D386" s="2" t="s">
        <v>14</v>
      </c>
      <c r="E386" s="7" t="n">
        <v>45385</v>
      </c>
      <c r="F386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86" s="2" t="s">
        <v>33</v>
      </c>
      <c r="H386" s="2" t="n">
        <v>6</v>
      </c>
      <c r="I386" s="6" t="str">
        <f aca="false">HYPERLINK("https://mncourtfraud.com/file/MCRO_27-CR-23-1886_Notice of Motion and Motion_2024-04-03_20240430072407.pdf#page=176&amp;:~:text=Unspecified Schizophrenia","Unspecified Schizophrenia")</f>
        <v>Unspecified Schizophrenia</v>
      </c>
      <c r="J386" s="2" t="n">
        <v>176</v>
      </c>
      <c r="K386" s="2" t="n">
        <v>271</v>
      </c>
      <c r="L386" s="2" t="s">
        <v>224</v>
      </c>
      <c r="M386" s="0"/>
    </row>
    <row r="387" customFormat="false" ht="18.7" hidden="false" customHeight="true" outlineLevel="0" collapsed="false">
      <c r="A387" s="4" t="n">
        <v>386</v>
      </c>
      <c r="B387" s="6" t="str">
        <f aca="false">HYPERLINK("https://mncourtfraud.com/file/27-CR-23-1886.pdf","27-CR-23-1886")</f>
        <v>27-CR-23-1886</v>
      </c>
      <c r="C387" s="2" t="n">
        <v>1581</v>
      </c>
      <c r="D387" s="2" t="s">
        <v>14</v>
      </c>
      <c r="E387" s="7" t="n">
        <v>45385</v>
      </c>
      <c r="F387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87" s="2" t="s">
        <v>33</v>
      </c>
      <c r="H387" s="2" t="n">
        <v>6</v>
      </c>
      <c r="I387" s="6" t="str">
        <f aca="false">HYPERLINK("https://mncourtfraud.com/file/MCRO_27-CR-23-1886_Notice of Motion and Motion_2024-04-03_20240430072407.pdf#page=177&amp;:~:text=Unspecified Schizophrenia","Unspecified Schizophrenia")</f>
        <v>Unspecified Schizophrenia</v>
      </c>
      <c r="J387" s="2" t="n">
        <v>177</v>
      </c>
      <c r="K387" s="2" t="n">
        <v>271</v>
      </c>
      <c r="L387" s="2" t="s">
        <v>246</v>
      </c>
      <c r="M387" s="0"/>
    </row>
    <row r="388" customFormat="false" ht="18.7" hidden="false" customHeight="true" outlineLevel="0" collapsed="false">
      <c r="A388" s="4" t="n">
        <v>387</v>
      </c>
      <c r="B388" s="6" t="str">
        <f aca="false">HYPERLINK("https://mncourtfraud.com/file/27-CR-23-1886.pdf","27-CR-23-1886")</f>
        <v>27-CR-23-1886</v>
      </c>
      <c r="C388" s="2" t="n">
        <v>1581</v>
      </c>
      <c r="D388" s="2" t="s">
        <v>14</v>
      </c>
      <c r="E388" s="7" t="n">
        <v>45385</v>
      </c>
      <c r="F388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88" s="2" t="s">
        <v>33</v>
      </c>
      <c r="H388" s="2" t="n">
        <v>6</v>
      </c>
      <c r="I388" s="6" t="str">
        <f aca="false">HYPERLINK("https://mncourtfraud.com/file/MCRO_27-CR-23-1886_Notice of Motion and Motion_2024-04-03_20240430072407.pdf#page=183&amp;:~:text=Unspecified Schizophrenia","Unspecified Schizophrenia")</f>
        <v>Unspecified Schizophrenia</v>
      </c>
      <c r="J388" s="2" t="n">
        <v>183</v>
      </c>
      <c r="K388" s="2" t="n">
        <v>271</v>
      </c>
      <c r="L388" s="2" t="s">
        <v>232</v>
      </c>
      <c r="M388" s="0"/>
    </row>
    <row r="389" customFormat="false" ht="18.7" hidden="false" customHeight="true" outlineLevel="0" collapsed="false">
      <c r="A389" s="4" t="n">
        <v>388</v>
      </c>
      <c r="B389" s="6" t="str">
        <f aca="false">HYPERLINK("https://mncourtfraud.com/file/27-CR-23-1886.pdf","27-CR-23-1886")</f>
        <v>27-CR-23-1886</v>
      </c>
      <c r="C389" s="2" t="n">
        <v>1581</v>
      </c>
      <c r="D389" s="2" t="s">
        <v>14</v>
      </c>
      <c r="E389" s="7" t="n">
        <v>45385</v>
      </c>
      <c r="F38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89" s="2" t="s">
        <v>33</v>
      </c>
      <c r="H389" s="2" t="n">
        <v>6</v>
      </c>
      <c r="I389" s="6" t="str">
        <f aca="false">HYPERLINK("https://mncourtfraud.com/file/MCRO_27-CR-23-1886_Notice of Motion and Motion_2024-04-03_20240430072407.pdf#page=183&amp;:~:text=Unspecified Schizophrenia","Unspecified Schizophrenia")</f>
        <v>Unspecified Schizophrenia</v>
      </c>
      <c r="J389" s="2" t="n">
        <v>183</v>
      </c>
      <c r="K389" s="2" t="n">
        <v>271</v>
      </c>
      <c r="L389" s="2" t="s">
        <v>233</v>
      </c>
      <c r="M389" s="0"/>
    </row>
    <row r="390" customFormat="false" ht="18.7" hidden="false" customHeight="true" outlineLevel="0" collapsed="false">
      <c r="A390" s="4" t="n">
        <v>389</v>
      </c>
      <c r="B390" s="6" t="str">
        <f aca="false">HYPERLINK("https://mncourtfraud.com/file/27-CR-23-1886.pdf","27-CR-23-1886")</f>
        <v>27-CR-23-1886</v>
      </c>
      <c r="C390" s="2" t="n">
        <v>1581</v>
      </c>
      <c r="D390" s="2" t="s">
        <v>14</v>
      </c>
      <c r="E390" s="7" t="n">
        <v>45385</v>
      </c>
      <c r="F390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G390" s="2" t="s">
        <v>33</v>
      </c>
      <c r="H390" s="2" t="n">
        <v>6</v>
      </c>
      <c r="I390" s="6" t="str">
        <f aca="false">HYPERLINK("https://mncourtfraud.com/file/MCRO_27-CR-23-1886_Notice of Motion and Motion_2024-04-03_20240430072407.pdf#page=185&amp;:~:text=Unspecified Schizophrenia","Unspecified Schizophrenia")</f>
        <v>Unspecified Schizophrenia</v>
      </c>
      <c r="J390" s="2" t="n">
        <v>185</v>
      </c>
      <c r="K390" s="2" t="n">
        <v>271</v>
      </c>
      <c r="L390" s="2" t="s">
        <v>234</v>
      </c>
      <c r="M390" s="0"/>
    </row>
    <row r="391" customFormat="false" ht="18.7" hidden="false" customHeight="true" outlineLevel="0" collapsed="false">
      <c r="A391" s="4" t="n">
        <v>390</v>
      </c>
      <c r="B391" s="6" t="str">
        <f aca="false">HYPERLINK("https://mncourtfraud.com/file/27-CR-23-1886.pdf","27-CR-23-1886")</f>
        <v>27-CR-23-1886</v>
      </c>
      <c r="C391" s="2" t="n">
        <v>1581</v>
      </c>
      <c r="D391" s="2" t="s">
        <v>14</v>
      </c>
      <c r="E391" s="7" t="n">
        <v>45120</v>
      </c>
      <c r="F391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391" s="2" t="s">
        <v>47</v>
      </c>
      <c r="H391" s="2" t="n">
        <v>6</v>
      </c>
      <c r="I391" s="6" t="str">
        <f aca="false">HYPERLINK("https://mncourtfraud.com/file/MCRO_27-CR-23-1886_Order-Other_2023-07-13_20240430072355.pdf#page=2&amp;:~:text=Unspecified Schizophrenia","Unspecified Schizophrenia")</f>
        <v>Unspecified Schizophrenia</v>
      </c>
      <c r="J391" s="2" t="n">
        <v>2</v>
      </c>
      <c r="K391" s="2" t="n">
        <v>7</v>
      </c>
      <c r="L391" s="2" t="s">
        <v>224</v>
      </c>
      <c r="M391" s="0"/>
    </row>
    <row r="392" customFormat="false" ht="18.7" hidden="false" customHeight="true" outlineLevel="0" collapsed="false">
      <c r="A392" s="4" t="n">
        <v>391</v>
      </c>
      <c r="B392" s="6" t="str">
        <f aca="false">HYPERLINK("https://mncourtfraud.com/file/27-CR-23-1886.pdf","27-CR-23-1886")</f>
        <v>27-CR-23-1886</v>
      </c>
      <c r="C392" s="2" t="n">
        <v>1581</v>
      </c>
      <c r="D392" s="2" t="s">
        <v>14</v>
      </c>
      <c r="E392" s="7" t="n">
        <v>45120</v>
      </c>
      <c r="F392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G392" s="2" t="s">
        <v>47</v>
      </c>
      <c r="H392" s="2" t="n">
        <v>6</v>
      </c>
      <c r="I392" s="6" t="str">
        <f aca="false">HYPERLINK("https://mncourtfraud.com/file/MCRO_27-CR-23-1886_Order-Other_2023-07-13_20240430072355.pdf#page=3&amp;:~:text=Unspecified Schizophrenia","Unspecified Schizophrenia")</f>
        <v>Unspecified Schizophrenia</v>
      </c>
      <c r="J392" s="2" t="n">
        <v>3</v>
      </c>
      <c r="K392" s="2" t="n">
        <v>7</v>
      </c>
      <c r="L392" s="2" t="s">
        <v>244</v>
      </c>
      <c r="M392" s="0"/>
    </row>
    <row r="393" customFormat="false" ht="18.7" hidden="false" customHeight="true" outlineLevel="0" collapsed="false">
      <c r="A393" s="4" t="n">
        <v>392</v>
      </c>
      <c r="B393" s="6" t="str">
        <f aca="false">HYPERLINK("https://mncourtfraud.com/file/27-CR-23-3459.pdf","27-CR-23-3459")</f>
        <v>27-CR-23-3459</v>
      </c>
      <c r="C393" s="2" t="n">
        <v>680</v>
      </c>
      <c r="D393" s="2" t="s">
        <v>46</v>
      </c>
      <c r="E393" s="7" t="n">
        <v>45058</v>
      </c>
      <c r="F39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93" s="2" t="s">
        <v>47</v>
      </c>
      <c r="H393" s="2" t="n">
        <v>6</v>
      </c>
      <c r="I393" s="6" t="str">
        <f aca="false">HYPERLINK("https://mncourtfraud.com/file/MCRO_27-CR-23-3459_Order-Other_2023-05-12_20240430072904.pdf#page=24&amp;:~:text=Unspecified Schizophrenia","Unspecified Schizophrenia")</f>
        <v>Unspecified Schizophrenia</v>
      </c>
      <c r="J393" s="2" t="n">
        <v>24</v>
      </c>
      <c r="K393" s="2" t="n">
        <v>27</v>
      </c>
      <c r="L393" s="2" t="s">
        <v>237</v>
      </c>
      <c r="M393" s="0"/>
    </row>
    <row r="394" customFormat="false" ht="18.7" hidden="false" customHeight="true" outlineLevel="0" collapsed="false">
      <c r="A394" s="4" t="n">
        <v>393</v>
      </c>
      <c r="B394" s="6" t="str">
        <f aca="false">HYPERLINK("https://mncourtfraud.com/file/27-CR-23-3459.pdf","27-CR-23-3459")</f>
        <v>27-CR-23-3459</v>
      </c>
      <c r="C394" s="2" t="n">
        <v>680</v>
      </c>
      <c r="D394" s="2" t="s">
        <v>46</v>
      </c>
      <c r="E394" s="7" t="n">
        <v>45058</v>
      </c>
      <c r="F39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94" s="2" t="s">
        <v>47</v>
      </c>
      <c r="H394" s="2" t="n">
        <v>6</v>
      </c>
      <c r="I394" s="6" t="str">
        <f aca="false">HYPERLINK("https://mncourtfraud.com/file/MCRO_27-CR-23-3459_Order-Other_2023-05-12_20240430072904.pdf#page=25&amp;:~:text=Unspecified Schizophrenia","Unspecified Schizophrenia")</f>
        <v>Unspecified Schizophrenia</v>
      </c>
      <c r="J394" s="2" t="n">
        <v>25</v>
      </c>
      <c r="K394" s="2" t="n">
        <v>27</v>
      </c>
      <c r="L394" s="2" t="s">
        <v>247</v>
      </c>
      <c r="M394" s="0"/>
    </row>
    <row r="395" customFormat="false" ht="18.7" hidden="false" customHeight="true" outlineLevel="0" collapsed="false">
      <c r="A395" s="4" t="n">
        <v>394</v>
      </c>
      <c r="B395" s="6" t="str">
        <f aca="false">HYPERLINK("https://mncourtfraud.com/file/27-CR-23-3460.pdf","27-CR-23-3460")</f>
        <v>27-CR-23-3460</v>
      </c>
      <c r="C395" s="2" t="n">
        <v>680</v>
      </c>
      <c r="D395" s="2" t="s">
        <v>46</v>
      </c>
      <c r="E395" s="7" t="n">
        <v>45058</v>
      </c>
      <c r="F39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95" s="2" t="s">
        <v>47</v>
      </c>
      <c r="H395" s="2" t="n">
        <v>6</v>
      </c>
      <c r="I395" s="6" t="str">
        <f aca="false">HYPERLINK("https://mncourtfraud.com/file/MCRO_27-CR-23-3460_Order-Other_2023-05-12_20240430072942.pdf#page=24&amp;:~:text=Unspecified Schizophrenia","Unspecified Schizophrenia")</f>
        <v>Unspecified Schizophrenia</v>
      </c>
      <c r="J395" s="2" t="n">
        <v>24</v>
      </c>
      <c r="K395" s="2" t="n">
        <v>27</v>
      </c>
      <c r="L395" s="2" t="s">
        <v>237</v>
      </c>
      <c r="M395" s="0"/>
    </row>
    <row r="396" customFormat="false" ht="18.7" hidden="false" customHeight="true" outlineLevel="0" collapsed="false">
      <c r="A396" s="4" t="n">
        <v>395</v>
      </c>
      <c r="B396" s="6" t="str">
        <f aca="false">HYPERLINK("https://mncourtfraud.com/file/27-CR-23-3460.pdf","27-CR-23-3460")</f>
        <v>27-CR-23-3460</v>
      </c>
      <c r="C396" s="2" t="n">
        <v>680</v>
      </c>
      <c r="D396" s="2" t="s">
        <v>46</v>
      </c>
      <c r="E396" s="7" t="n">
        <v>45058</v>
      </c>
      <c r="F39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96" s="2" t="s">
        <v>47</v>
      </c>
      <c r="H396" s="2" t="n">
        <v>6</v>
      </c>
      <c r="I396" s="6" t="str">
        <f aca="false">HYPERLINK("https://mncourtfraud.com/file/MCRO_27-CR-23-3460_Order-Other_2023-05-12_20240430072942.pdf#page=25&amp;:~:text=Unspecified Schizophrenia","Unspecified Schizophrenia")</f>
        <v>Unspecified Schizophrenia</v>
      </c>
      <c r="J396" s="2" t="n">
        <v>25</v>
      </c>
      <c r="K396" s="2" t="n">
        <v>27</v>
      </c>
      <c r="L396" s="2" t="s">
        <v>247</v>
      </c>
      <c r="M396" s="0"/>
    </row>
    <row r="397" customFormat="false" ht="18.7" hidden="false" customHeight="true" outlineLevel="0" collapsed="false">
      <c r="A397" s="4" t="n">
        <v>396</v>
      </c>
      <c r="B397" s="6" t="str">
        <f aca="false">HYPERLINK("https://mncourtfraud.com/file/27-CR-17-1555.pdf","27-CR-17-1555")</f>
        <v>27-CR-17-1555</v>
      </c>
      <c r="C397" s="2" t="n">
        <v>292</v>
      </c>
      <c r="D397" s="2" t="s">
        <v>218</v>
      </c>
      <c r="E397" s="7" t="n">
        <v>43959</v>
      </c>
      <c r="F397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397" s="2" t="s">
        <v>219</v>
      </c>
      <c r="H397" s="2" t="n">
        <v>6</v>
      </c>
      <c r="I397" s="6" t="str">
        <f aca="false">HYPERLINK("https://mncourtfraud.com/file/MCRO_27-CR-17-1555_Find of Fact-Order, Pet Commitment-Dfd Found Incompetent_2020-05-08_20240430093550.pdf#page=3&amp;:~:text=Unspecified Schizophrenia","Unspecified Schizophrenia")</f>
        <v>Unspecified Schizophrenia</v>
      </c>
      <c r="J397" s="2" t="n">
        <v>3</v>
      </c>
      <c r="K397" s="2" t="n">
        <v>7</v>
      </c>
      <c r="L397" s="2" t="s">
        <v>248</v>
      </c>
      <c r="M397" s="0"/>
    </row>
    <row r="398" customFormat="false" ht="18.7" hidden="false" customHeight="true" outlineLevel="0" collapsed="false">
      <c r="A398" s="4" t="n">
        <v>397</v>
      </c>
      <c r="B398" s="6" t="str">
        <f aca="false">HYPERLINK("https://mncourtfraud.com/file/27-CR-17-1555.pdf","27-CR-17-1555")</f>
        <v>27-CR-17-1555</v>
      </c>
      <c r="C398" s="2" t="n">
        <v>292</v>
      </c>
      <c r="D398" s="2" t="s">
        <v>218</v>
      </c>
      <c r="E398" s="7" t="n">
        <v>45322</v>
      </c>
      <c r="F398" s="6" t="str">
        <f aca="false">HYPERLINK("https://mncourtfraud.com/file/MCRO_27-CR-17-1555_Notice of Motion and Motion_2024-01-31_20240430093541.pdf","MCRO_27-CR-17-1555_Notice of Motion and Motion_2024-01-31_20240430093541.pdf")</f>
        <v>MCRO_27-CR-17-1555_Notice of Motion and Motion_2024-01-31_20240430093541.pdf</v>
      </c>
      <c r="G398" s="2" t="s">
        <v>33</v>
      </c>
      <c r="H398" s="2" t="n">
        <v>6</v>
      </c>
      <c r="I398" s="6" t="str">
        <f aca="false">HYPERLINK("https://mncourtfraud.com/file/MCRO_27-CR-17-1555_Notice of Motion and Motion_2024-01-31_20240430093541.pdf#page=2&amp;:~:text=Unspecified Schizophrenia","Unspecified Schizophrenia")</f>
        <v>Unspecified Schizophrenia</v>
      </c>
      <c r="J398" s="2" t="n">
        <v>2</v>
      </c>
      <c r="K398" s="2" t="n">
        <v>4</v>
      </c>
      <c r="L398" s="2" t="s">
        <v>241</v>
      </c>
      <c r="M398" s="0"/>
    </row>
    <row r="399" customFormat="false" ht="18.7" hidden="false" customHeight="true" outlineLevel="0" collapsed="false">
      <c r="A399" s="4" t="n">
        <v>398</v>
      </c>
      <c r="B399" s="6" t="str">
        <f aca="false">HYPERLINK("https://mncourtfraud.com/file/27-CR-17-1555.pdf","27-CR-17-1555")</f>
        <v>27-CR-17-1555</v>
      </c>
      <c r="C399" s="2" t="n">
        <v>292</v>
      </c>
      <c r="D399" s="2" t="s">
        <v>218</v>
      </c>
      <c r="E399" s="7" t="n">
        <v>45393</v>
      </c>
      <c r="F399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399" s="2" t="s">
        <v>221</v>
      </c>
      <c r="H399" s="2" t="n">
        <v>6</v>
      </c>
      <c r="I399" s="6" t="str">
        <f aca="false">HYPERLINK("https://mncourtfraud.com/file/MCRO_27-CR-17-1555_Order Denying Motion_2024-04-11_20240430093537.pdf#page=3&amp;:~:text=Unspecified Schizophrenia","Unspecified Schizophrenia")</f>
        <v>Unspecified Schizophrenia</v>
      </c>
      <c r="J399" s="2" t="n">
        <v>3</v>
      </c>
      <c r="K399" s="2" t="n">
        <v>6</v>
      </c>
      <c r="L399" s="2" t="s">
        <v>249</v>
      </c>
      <c r="M399" s="0"/>
    </row>
    <row r="400" customFormat="false" ht="18.7" hidden="false" customHeight="true" outlineLevel="0" collapsed="false">
      <c r="A400" s="4" t="n">
        <v>399</v>
      </c>
      <c r="B400" s="6" t="str">
        <f aca="false">HYPERLINK("https://mncourtfraud.com/file/27-CR-17-8342.pdf","27-CR-17-8342")</f>
        <v>27-CR-17-8342</v>
      </c>
      <c r="C400" s="2" t="n">
        <v>292</v>
      </c>
      <c r="D400" s="2" t="s">
        <v>218</v>
      </c>
      <c r="E400" s="7" t="n">
        <v>43959</v>
      </c>
      <c r="F400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400" s="2" t="s">
        <v>219</v>
      </c>
      <c r="H400" s="2" t="n">
        <v>6</v>
      </c>
      <c r="I400" s="6" t="str">
        <f aca="false">HYPERLINK("https://mncourtfraud.com/file/MCRO_27-CR-17-8342_Find of Fact-Order, Pet Commitment-Dfd Found Incompetent_2020-05-08_20240430093644.pdf#page=3&amp;:~:text=Unspecified Schizophrenia","Unspecified Schizophrenia")</f>
        <v>Unspecified Schizophrenia</v>
      </c>
      <c r="J400" s="2" t="n">
        <v>3</v>
      </c>
      <c r="K400" s="2" t="n">
        <v>7</v>
      </c>
      <c r="L400" s="2" t="s">
        <v>248</v>
      </c>
      <c r="M400" s="0"/>
    </row>
    <row r="401" customFormat="false" ht="18.7" hidden="false" customHeight="true" outlineLevel="0" collapsed="false">
      <c r="A401" s="4" t="n">
        <v>400</v>
      </c>
      <c r="B401" s="6" t="str">
        <f aca="false">HYPERLINK("https://mncourtfraud.com/file/27-CR-17-8342.pdf","27-CR-17-8342")</f>
        <v>27-CR-17-8342</v>
      </c>
      <c r="C401" s="2" t="n">
        <v>292</v>
      </c>
      <c r="D401" s="2" t="s">
        <v>218</v>
      </c>
      <c r="E401" s="7" t="n">
        <v>45322</v>
      </c>
      <c r="F401" s="6" t="str">
        <f aca="false">HYPERLINK("https://mncourtfraud.com/file/MCRO_27-CR-17-8342_Notice of Motion and Motion_2024-01-31_20240430093635.pdf","MCRO_27-CR-17-8342_Notice of Motion and Motion_2024-01-31_20240430093635.pdf")</f>
        <v>MCRO_27-CR-17-8342_Notice of Motion and Motion_2024-01-31_20240430093635.pdf</v>
      </c>
      <c r="G401" s="2" t="s">
        <v>33</v>
      </c>
      <c r="H401" s="2" t="n">
        <v>6</v>
      </c>
      <c r="I401" s="6" t="str">
        <f aca="false">HYPERLINK("https://mncourtfraud.com/file/MCRO_27-CR-17-8342_Notice of Motion and Motion_2024-01-31_20240430093635.pdf#page=2&amp;:~:text=Unspecified Schizophrenia","Unspecified Schizophrenia")</f>
        <v>Unspecified Schizophrenia</v>
      </c>
      <c r="J401" s="2" t="n">
        <v>2</v>
      </c>
      <c r="K401" s="2" t="n">
        <v>4</v>
      </c>
      <c r="L401" s="2" t="s">
        <v>241</v>
      </c>
      <c r="M401" s="0"/>
    </row>
    <row r="402" customFormat="false" ht="18.7" hidden="false" customHeight="true" outlineLevel="0" collapsed="false">
      <c r="A402" s="4" t="n">
        <v>401</v>
      </c>
      <c r="B402" s="6" t="str">
        <f aca="false">HYPERLINK("https://mncourtfraud.com/file/27-CR-17-8342.pdf","27-CR-17-8342")</f>
        <v>27-CR-17-8342</v>
      </c>
      <c r="C402" s="2" t="n">
        <v>292</v>
      </c>
      <c r="D402" s="2" t="s">
        <v>218</v>
      </c>
      <c r="E402" s="7" t="n">
        <v>45393</v>
      </c>
      <c r="F402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402" s="2" t="s">
        <v>221</v>
      </c>
      <c r="H402" s="2" t="n">
        <v>6</v>
      </c>
      <c r="I402" s="6" t="str">
        <f aca="false">HYPERLINK("https://mncourtfraud.com/file/MCRO_27-CR-17-8342_Order Denying Motion_2024-04-11_20240430093632.pdf#page=3&amp;:~:text=Unspecified Schizophrenia","Unspecified Schizophrenia")</f>
        <v>Unspecified Schizophrenia</v>
      </c>
      <c r="J402" s="2" t="n">
        <v>3</v>
      </c>
      <c r="K402" s="2" t="n">
        <v>6</v>
      </c>
      <c r="L402" s="2" t="s">
        <v>249</v>
      </c>
      <c r="M402" s="0"/>
    </row>
    <row r="403" customFormat="false" ht="18.7" hidden="false" customHeight="true" outlineLevel="0" collapsed="false">
      <c r="A403" s="4" t="n">
        <v>402</v>
      </c>
      <c r="B403" s="6" t="str">
        <f aca="false">HYPERLINK("https://mncourtfraud.com/file/27-CR-17-22909.pdf","27-CR-17-22909")</f>
        <v>27-CR-17-22909</v>
      </c>
      <c r="C403" s="2" t="n">
        <v>292</v>
      </c>
      <c r="D403" s="2" t="s">
        <v>218</v>
      </c>
      <c r="E403" s="7" t="n">
        <v>43959</v>
      </c>
      <c r="F403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403" s="2" t="s">
        <v>219</v>
      </c>
      <c r="H403" s="2" t="n">
        <v>6</v>
      </c>
      <c r="I403" s="6" t="str">
        <f aca="false">HYPERLINK("https://mncourtfraud.com/file/MCRO_27-CR-17-22909_Find of Fact-Order, Pet Commitment-Dfd Found Incompetent_2020-05-08_20240430093726.pdf#page=3&amp;:~:text=Unspecified Schizophrenia","Unspecified Schizophrenia")</f>
        <v>Unspecified Schizophrenia</v>
      </c>
      <c r="J403" s="2" t="n">
        <v>3</v>
      </c>
      <c r="K403" s="2" t="n">
        <v>7</v>
      </c>
      <c r="L403" s="2" t="s">
        <v>248</v>
      </c>
      <c r="M403" s="0"/>
    </row>
    <row r="404" customFormat="false" ht="18.7" hidden="false" customHeight="true" outlineLevel="0" collapsed="false">
      <c r="A404" s="4" t="n">
        <v>403</v>
      </c>
      <c r="B404" s="6" t="str">
        <f aca="false">HYPERLINK("https://mncourtfraud.com/file/27-CR-23-21403.pdf","27-CR-23-21403")</f>
        <v>27-CR-23-21403</v>
      </c>
      <c r="C404" s="2" t="n">
        <v>698</v>
      </c>
      <c r="D404" s="2" t="s">
        <v>179</v>
      </c>
      <c r="E404" s="7" t="n">
        <v>45408</v>
      </c>
      <c r="F404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404" s="2" t="s">
        <v>180</v>
      </c>
      <c r="H404" s="2" t="n">
        <v>6</v>
      </c>
      <c r="I404" s="6" t="str">
        <f aca="false">HYPERLINK("https://mncourtfraud.com/file/MCRO_27-CR-23-21403_Findings of Fact, Conclusions of Law and Order_2024-04-26_20240430074934.pdf#page=3&amp;:~:text=Unspecified Schizophrenia","Unspecified Schizophrenia")</f>
        <v>Unspecified Schizophrenia</v>
      </c>
      <c r="J404" s="2" t="n">
        <v>3</v>
      </c>
      <c r="K404" s="2" t="n">
        <v>9</v>
      </c>
      <c r="L404" s="2" t="s">
        <v>250</v>
      </c>
      <c r="M404" s="0"/>
    </row>
    <row r="405" customFormat="false" ht="18.7" hidden="false" customHeight="true" outlineLevel="0" collapsed="false">
      <c r="A405" s="4" t="n">
        <v>404</v>
      </c>
      <c r="B405" s="6" t="str">
        <f aca="false">HYPERLINK("https://mncourtfraud.com/file/27-CR-23-21403.pdf","27-CR-23-21403")</f>
        <v>27-CR-23-21403</v>
      </c>
      <c r="C405" s="2" t="n">
        <v>698</v>
      </c>
      <c r="D405" s="2" t="s">
        <v>179</v>
      </c>
      <c r="E405" s="7" t="n">
        <v>45408</v>
      </c>
      <c r="F405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405" s="2" t="s">
        <v>180</v>
      </c>
      <c r="H405" s="2" t="n">
        <v>6</v>
      </c>
      <c r="I405" s="6" t="str">
        <f aca="false">HYPERLINK("https://mncourtfraud.com/file/MCRO_27-CR-23-21403_Findings of Fact, Conclusions of Law and Order_2024-04-26_20240430074934.pdf#page=6&amp;:~:text=Unspecified Schizophrenia","Unspecified Schizophrenia")</f>
        <v>Unspecified Schizophrenia</v>
      </c>
      <c r="J405" s="2" t="n">
        <v>6</v>
      </c>
      <c r="K405" s="2" t="n">
        <v>9</v>
      </c>
      <c r="L405" s="2" t="s">
        <v>251</v>
      </c>
      <c r="M405" s="0"/>
    </row>
    <row r="406" customFormat="false" ht="18.7" hidden="false" customHeight="true" outlineLevel="0" collapsed="false">
      <c r="A406" s="4" t="n">
        <v>405</v>
      </c>
      <c r="B406" s="6" t="str">
        <f aca="false">HYPERLINK("https://mncourtfraud.com/file/27-CR-23-21403.pdf","27-CR-23-21403")</f>
        <v>27-CR-23-21403</v>
      </c>
      <c r="C406" s="2" t="n">
        <v>698</v>
      </c>
      <c r="D406" s="2" t="s">
        <v>179</v>
      </c>
      <c r="E406" s="7" t="n">
        <v>45408</v>
      </c>
      <c r="F406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406" s="2" t="s">
        <v>180</v>
      </c>
      <c r="H406" s="2" t="n">
        <v>6</v>
      </c>
      <c r="I406" s="6" t="str">
        <f aca="false">HYPERLINK("https://mncourtfraud.com/file/MCRO_27-CR-23-21403_Findings of Fact, Conclusions of Law and Order_2024-04-26_20240430074934.pdf#page=8&amp;:~:text=Unspecified Schizophrenia","Unspecified Schizophrenia")</f>
        <v>Unspecified Schizophrenia</v>
      </c>
      <c r="J406" s="2" t="n">
        <v>8</v>
      </c>
      <c r="K406" s="2" t="n">
        <v>9</v>
      </c>
      <c r="L406" s="2" t="s">
        <v>252</v>
      </c>
      <c r="M406" s="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C16" activeCellId="0" sqref="C16"/>
    </sheetView>
  </sheetViews>
  <sheetFormatPr defaultColWidth="11.53515625" defaultRowHeight="18.7" zeroHeight="false" outlineLevelRow="0" outlineLevelCol="0"/>
  <cols>
    <col collapsed="false" customWidth="true" hidden="false" outlineLevel="0" max="1" min="1" style="4" width="10.97"/>
    <col collapsed="false" customWidth="true" hidden="false" outlineLevel="0" max="2" min="2" style="4" width="17.78"/>
    <col collapsed="false" customWidth="true" hidden="false" outlineLevel="0" max="3" min="3" style="2" width="31.54"/>
    <col collapsed="false" customWidth="true" hidden="false" outlineLevel="0" max="10" min="4" style="4" width="21.55"/>
    <col collapsed="false" customWidth="true" hidden="false" outlineLevel="0" max="11" min="11" style="4" width="29.18"/>
    <col collapsed="false" customWidth="true" hidden="false" outlineLevel="0" max="12" min="12" style="0" width="21.55"/>
    <col collapsed="false" customWidth="false" hidden="false" outlineLevel="0" max="1023" min="13" style="2" width="11.52"/>
  </cols>
  <sheetData>
    <row r="1" customFormat="false" ht="23.05" hidden="false" customHeight="true" outlineLevel="0" collapsed="false">
      <c r="A1" s="5" t="s">
        <v>2</v>
      </c>
      <c r="B1" s="5" t="s">
        <v>9</v>
      </c>
      <c r="C1" s="5" t="s">
        <v>10</v>
      </c>
      <c r="D1" s="8" t="str">
        <f aca="false">HYPERLINK("https://mncourtfraud.com/file/27-CR-23-1886.zip","27-CR-23-1886")</f>
        <v>27-CR-23-1886</v>
      </c>
      <c r="E1" s="8" t="str">
        <f aca="false">HYPERLINK("https://mncourtfraud.com/file/27-CR-23-3459.zip","27-CR-23-3459")</f>
        <v>27-CR-23-3459</v>
      </c>
      <c r="F1" s="8" t="str">
        <f aca="false">HYPERLINK("https://mncourtfraud.com/file/27-CR-23-3460.zip","27-CR-23-3460")</f>
        <v>27-CR-23-3460</v>
      </c>
      <c r="G1" s="8" t="str">
        <f aca="false">HYPERLINK("https://mncourtfraud.com/file/27-CR-17-1555.zip","27-CR-17-1555")</f>
        <v>27-CR-17-1555</v>
      </c>
      <c r="H1" s="8" t="str">
        <f aca="false">HYPERLINK("https://mncourtfraud.com/file/27-CR-17-8342.zip","27-CR-17-8342")</f>
        <v>27-CR-17-8342</v>
      </c>
      <c r="I1" s="8" t="str">
        <f aca="false">HYPERLINK("https://mncourtfraud.com/file/27-CR-17-22909.zip","27-CR-17-22909")</f>
        <v>27-CR-17-22909</v>
      </c>
      <c r="J1" s="8" t="str">
        <f aca="false">HYPERLINK("https://mncourtfraud.com/file/27-CR-23-21403.zip","27-CR-23-21403")</f>
        <v>27-CR-23-21403</v>
      </c>
      <c r="K1" s="5" t="s">
        <v>253</v>
      </c>
    </row>
    <row r="2" customFormat="false" ht="18.7" hidden="false" customHeight="true" outlineLevel="0" collapsed="false">
      <c r="A2" s="4" t="n">
        <v>1</v>
      </c>
      <c r="B2" s="4" t="n">
        <v>3</v>
      </c>
      <c r="C2" s="2" t="s">
        <v>254</v>
      </c>
      <c r="D2" s="4" t="n">
        <v>29</v>
      </c>
      <c r="E2" s="4" t="n">
        <v>1</v>
      </c>
      <c r="F2" s="4" t="n">
        <v>1</v>
      </c>
      <c r="G2" s="4" t="n">
        <v>0</v>
      </c>
      <c r="H2" s="4" t="n">
        <v>0</v>
      </c>
      <c r="I2" s="4" t="n">
        <v>0</v>
      </c>
      <c r="J2" s="4" t="n">
        <v>0</v>
      </c>
      <c r="K2" s="4" t="n">
        <v>2</v>
      </c>
    </row>
    <row r="3" customFormat="false" ht="18.7" hidden="false" customHeight="true" outlineLevel="0" collapsed="false">
      <c r="A3" s="4" t="n">
        <v>2</v>
      </c>
      <c r="B3" s="4" t="n">
        <v>4</v>
      </c>
      <c r="C3" s="2" t="s">
        <v>255</v>
      </c>
      <c r="D3" s="4" t="n">
        <v>10</v>
      </c>
      <c r="E3" s="4" t="n">
        <v>1</v>
      </c>
      <c r="F3" s="4" t="n">
        <v>1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2</v>
      </c>
    </row>
    <row r="4" customFormat="false" ht="18.7" hidden="false" customHeight="true" outlineLevel="0" collapsed="false">
      <c r="A4" s="4" t="n">
        <v>3</v>
      </c>
      <c r="B4" s="4" t="n">
        <v>6</v>
      </c>
      <c r="C4" s="2" t="s">
        <v>256</v>
      </c>
      <c r="D4" s="4" t="n">
        <v>39</v>
      </c>
      <c r="E4" s="4" t="n">
        <v>8</v>
      </c>
      <c r="F4" s="4" t="n">
        <v>8</v>
      </c>
      <c r="G4" s="4" t="n">
        <v>0</v>
      </c>
      <c r="H4" s="4" t="n">
        <v>0</v>
      </c>
      <c r="I4" s="4" t="n">
        <v>0</v>
      </c>
      <c r="J4" s="4" t="n">
        <v>0</v>
      </c>
      <c r="K4" s="4" t="n">
        <v>16</v>
      </c>
    </row>
    <row r="5" customFormat="false" ht="18.7" hidden="false" customHeight="true" outlineLevel="0" collapsed="false">
      <c r="A5" s="4" t="n">
        <v>4</v>
      </c>
      <c r="B5" s="4" t="n">
        <v>6</v>
      </c>
      <c r="C5" s="2" t="s">
        <v>257</v>
      </c>
      <c r="D5" s="4" t="n">
        <v>2</v>
      </c>
      <c r="E5" s="4" t="n">
        <v>1</v>
      </c>
      <c r="F5" s="4" t="n">
        <v>1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2</v>
      </c>
    </row>
    <row r="6" customFormat="false" ht="18.7" hidden="false" customHeight="true" outlineLevel="0" collapsed="false">
      <c r="A6" s="4" t="n">
        <v>5</v>
      </c>
      <c r="B6" s="4" t="n">
        <v>6</v>
      </c>
      <c r="C6" s="2" t="s">
        <v>258</v>
      </c>
      <c r="D6" s="4" t="n">
        <v>2</v>
      </c>
      <c r="E6" s="4" t="n">
        <v>1</v>
      </c>
      <c r="F6" s="4" t="n">
        <v>1</v>
      </c>
      <c r="G6" s="4" t="n">
        <v>0</v>
      </c>
      <c r="H6" s="4" t="n">
        <v>0</v>
      </c>
      <c r="I6" s="4" t="n">
        <v>0</v>
      </c>
      <c r="J6" s="4" t="n">
        <v>0</v>
      </c>
      <c r="K6" s="4" t="n">
        <v>2</v>
      </c>
    </row>
    <row r="7" customFormat="false" ht="18.7" hidden="false" customHeight="true" outlineLevel="0" collapsed="false">
      <c r="A7" s="4" t="n">
        <v>6</v>
      </c>
      <c r="B7" s="4" t="n">
        <v>6</v>
      </c>
      <c r="C7" s="2" t="s">
        <v>259</v>
      </c>
      <c r="D7" s="4" t="n">
        <v>8</v>
      </c>
      <c r="E7" s="4" t="n">
        <v>3</v>
      </c>
      <c r="F7" s="4" t="n">
        <v>3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6</v>
      </c>
    </row>
    <row r="8" customFormat="false" ht="18.7" hidden="false" customHeight="true" outlineLevel="0" collapsed="false">
      <c r="A8" s="4" t="n">
        <v>7</v>
      </c>
      <c r="B8" s="4" t="n">
        <v>6</v>
      </c>
      <c r="C8" s="2" t="s">
        <v>260</v>
      </c>
      <c r="D8" s="4" t="n">
        <v>2</v>
      </c>
      <c r="E8" s="4" t="n">
        <v>3</v>
      </c>
      <c r="F8" s="4" t="n">
        <v>3</v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6</v>
      </c>
    </row>
    <row r="9" customFormat="false" ht="18.7" hidden="false" customHeight="true" outlineLevel="0" collapsed="false">
      <c r="A9" s="4" t="n">
        <v>8</v>
      </c>
      <c r="B9" s="4" t="n">
        <v>6</v>
      </c>
      <c r="C9" s="2" t="s">
        <v>261</v>
      </c>
      <c r="D9" s="4" t="n">
        <v>1</v>
      </c>
      <c r="E9" s="4" t="n">
        <v>1</v>
      </c>
      <c r="F9" s="4" t="n">
        <v>1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2</v>
      </c>
    </row>
    <row r="10" customFormat="false" ht="18.7" hidden="false" customHeight="true" outlineLevel="0" collapsed="false">
      <c r="A10" s="4" t="n">
        <v>9</v>
      </c>
      <c r="B10" s="4" t="n">
        <v>6</v>
      </c>
      <c r="C10" s="2" t="s">
        <v>262</v>
      </c>
      <c r="D10" s="4" t="n">
        <v>13</v>
      </c>
      <c r="E10" s="4" t="n">
        <v>9</v>
      </c>
      <c r="F10" s="4" t="n">
        <v>9</v>
      </c>
      <c r="G10" s="4" t="n">
        <v>0</v>
      </c>
      <c r="H10" s="4" t="n">
        <v>0</v>
      </c>
      <c r="I10" s="4" t="n">
        <v>0</v>
      </c>
      <c r="J10" s="4" t="n">
        <v>0</v>
      </c>
      <c r="K10" s="4" t="n">
        <v>18</v>
      </c>
    </row>
    <row r="11" customFormat="false" ht="18.7" hidden="false" customHeight="true" outlineLevel="0" collapsed="false">
      <c r="A11" s="4" t="n">
        <v>10</v>
      </c>
      <c r="B11" s="4" t="n">
        <v>6</v>
      </c>
      <c r="C11" s="2" t="s">
        <v>263</v>
      </c>
      <c r="D11" s="4" t="n">
        <v>8</v>
      </c>
      <c r="E11" s="4" t="n">
        <v>5</v>
      </c>
      <c r="F11" s="4" t="n">
        <v>5</v>
      </c>
      <c r="G11" s="4" t="n">
        <v>0</v>
      </c>
      <c r="H11" s="4" t="n">
        <v>0</v>
      </c>
      <c r="I11" s="4" t="n">
        <v>0</v>
      </c>
      <c r="J11" s="4" t="n">
        <v>0</v>
      </c>
      <c r="K11" s="4" t="n">
        <v>10</v>
      </c>
    </row>
    <row r="12" customFormat="false" ht="18.7" hidden="false" customHeight="true" outlineLevel="0" collapsed="false">
      <c r="A12" s="4" t="n">
        <v>11</v>
      </c>
      <c r="B12" s="4" t="n">
        <v>6</v>
      </c>
      <c r="C12" s="2" t="s">
        <v>264</v>
      </c>
      <c r="D12" s="4" t="n">
        <v>1</v>
      </c>
      <c r="E12" s="4" t="n">
        <v>1</v>
      </c>
      <c r="F12" s="4" t="n">
        <v>1</v>
      </c>
      <c r="G12" s="4" t="n">
        <v>0</v>
      </c>
      <c r="H12" s="4" t="n">
        <v>0</v>
      </c>
      <c r="I12" s="4" t="n">
        <v>0</v>
      </c>
      <c r="J12" s="4" t="n">
        <v>0</v>
      </c>
      <c r="K12" s="4" t="n">
        <v>2</v>
      </c>
    </row>
    <row r="13" customFormat="false" ht="18.7" hidden="false" customHeight="true" outlineLevel="0" collapsed="false">
      <c r="A13" s="4" t="n">
        <v>12</v>
      </c>
      <c r="B13" s="4" t="n">
        <v>6</v>
      </c>
      <c r="C13" s="2" t="s">
        <v>265</v>
      </c>
      <c r="D13" s="4" t="n">
        <v>3</v>
      </c>
      <c r="E13" s="4" t="n">
        <v>1</v>
      </c>
      <c r="F13" s="4" t="n">
        <v>1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2</v>
      </c>
    </row>
    <row r="14" customFormat="false" ht="18.7" hidden="false" customHeight="true" outlineLevel="0" collapsed="false">
      <c r="A14" s="4" t="n">
        <v>13</v>
      </c>
      <c r="B14" s="4" t="n">
        <v>6</v>
      </c>
      <c r="C14" s="2" t="s">
        <v>266</v>
      </c>
      <c r="D14" s="4" t="n">
        <v>2</v>
      </c>
      <c r="E14" s="4" t="n">
        <v>1</v>
      </c>
      <c r="F14" s="4" t="n">
        <v>1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2</v>
      </c>
    </row>
    <row r="15" customFormat="false" ht="18.7" hidden="false" customHeight="true" outlineLevel="0" collapsed="false">
      <c r="A15" s="4" t="n">
        <v>14</v>
      </c>
      <c r="B15" s="4" t="n">
        <v>11</v>
      </c>
      <c r="C15" s="2" t="s">
        <v>267</v>
      </c>
      <c r="D15" s="4" t="n">
        <v>26</v>
      </c>
      <c r="E15" s="4" t="n">
        <v>4</v>
      </c>
      <c r="F15" s="4" t="n">
        <v>4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8</v>
      </c>
    </row>
    <row r="16" customFormat="false" ht="18.7" hidden="false" customHeight="true" outlineLevel="0" collapsed="false">
      <c r="A16" s="4" t="n">
        <v>15</v>
      </c>
      <c r="B16" s="4" t="n">
        <v>11</v>
      </c>
      <c r="C16" s="2" t="s">
        <v>268</v>
      </c>
      <c r="D16" s="4" t="n">
        <v>1</v>
      </c>
      <c r="E16" s="4" t="n">
        <v>1</v>
      </c>
      <c r="F16" s="4" t="n">
        <v>1</v>
      </c>
      <c r="G16" s="4" t="n">
        <v>0</v>
      </c>
      <c r="H16" s="4" t="n">
        <v>0</v>
      </c>
      <c r="I16" s="4" t="n">
        <v>0</v>
      </c>
      <c r="J16" s="4" t="n">
        <v>0</v>
      </c>
      <c r="K16" s="4" t="n">
        <v>2</v>
      </c>
    </row>
    <row r="17" customFormat="false" ht="18.7" hidden="false" customHeight="true" outlineLevel="0" collapsed="false">
      <c r="A17" s="4" t="n">
        <v>16</v>
      </c>
      <c r="B17" s="4" t="n">
        <v>11</v>
      </c>
      <c r="C17" s="2" t="s">
        <v>269</v>
      </c>
      <c r="D17" s="4" t="n">
        <v>1</v>
      </c>
      <c r="E17" s="4" t="n">
        <v>4</v>
      </c>
      <c r="F17" s="4" t="n">
        <v>4</v>
      </c>
      <c r="G17" s="4" t="n">
        <v>0</v>
      </c>
      <c r="H17" s="4" t="n">
        <v>0</v>
      </c>
      <c r="I17" s="4" t="n">
        <v>0</v>
      </c>
      <c r="J17" s="4" t="n">
        <v>0</v>
      </c>
      <c r="K17" s="4" t="n">
        <v>8</v>
      </c>
    </row>
    <row r="18" customFormat="false" ht="18.7" hidden="false" customHeight="true" outlineLevel="0" collapsed="false">
      <c r="A18" s="4" t="n">
        <v>17</v>
      </c>
      <c r="B18" s="4" t="n">
        <v>11</v>
      </c>
      <c r="C18" s="2" t="s">
        <v>270</v>
      </c>
      <c r="D18" s="4" t="n">
        <v>1</v>
      </c>
      <c r="E18" s="4" t="n">
        <v>1</v>
      </c>
      <c r="F18" s="4" t="n">
        <v>1</v>
      </c>
      <c r="G18" s="4" t="n">
        <v>0</v>
      </c>
      <c r="H18" s="4" t="n">
        <v>0</v>
      </c>
      <c r="I18" s="4" t="n">
        <v>0</v>
      </c>
      <c r="J18" s="4" t="n">
        <v>0</v>
      </c>
      <c r="K18" s="4" t="n">
        <v>2</v>
      </c>
    </row>
    <row r="19" customFormat="false" ht="18.7" hidden="false" customHeight="true" outlineLevel="0" collapsed="false">
      <c r="A19" s="4" t="n">
        <v>18</v>
      </c>
      <c r="B19" s="4" t="n">
        <v>11</v>
      </c>
      <c r="C19" s="2" t="s">
        <v>271</v>
      </c>
      <c r="D19" s="4" t="n">
        <v>5</v>
      </c>
      <c r="E19" s="4" t="n">
        <v>1</v>
      </c>
      <c r="F19" s="4" t="n">
        <v>1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2</v>
      </c>
    </row>
    <row r="20" customFormat="false" ht="18.7" hidden="false" customHeight="true" outlineLevel="0" collapsed="false">
      <c r="A20" s="4" t="n">
        <v>19</v>
      </c>
      <c r="B20" s="4" t="n">
        <v>11</v>
      </c>
      <c r="C20" s="2" t="s">
        <v>272</v>
      </c>
      <c r="D20" s="4" t="n">
        <v>3</v>
      </c>
      <c r="E20" s="4" t="n">
        <v>1</v>
      </c>
      <c r="F20" s="4" t="n">
        <v>1</v>
      </c>
      <c r="G20" s="4" t="n">
        <v>0</v>
      </c>
      <c r="H20" s="4" t="n">
        <v>0</v>
      </c>
      <c r="I20" s="4" t="n">
        <v>0</v>
      </c>
      <c r="J20" s="4" t="n">
        <v>0</v>
      </c>
      <c r="K20" s="4" t="n">
        <v>2</v>
      </c>
    </row>
    <row r="21" customFormat="false" ht="18.7" hidden="false" customHeight="true" outlineLevel="0" collapsed="false">
      <c r="A21" s="4" t="n">
        <v>20</v>
      </c>
      <c r="B21" s="4" t="n">
        <v>11</v>
      </c>
      <c r="C21" s="2" t="s">
        <v>273</v>
      </c>
      <c r="D21" s="4" t="n">
        <v>6</v>
      </c>
      <c r="E21" s="4" t="n">
        <v>1</v>
      </c>
      <c r="F21" s="4" t="n">
        <v>1</v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2</v>
      </c>
    </row>
    <row r="22" customFormat="false" ht="18.7" hidden="false" customHeight="true" outlineLevel="0" collapsed="false">
      <c r="A22" s="4" t="n">
        <v>21</v>
      </c>
      <c r="B22" s="4" t="n">
        <v>6</v>
      </c>
      <c r="C22" s="2" t="s">
        <v>274</v>
      </c>
      <c r="D22" s="4" t="n">
        <v>1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2</v>
      </c>
      <c r="K22" s="4" t="n">
        <v>2</v>
      </c>
    </row>
    <row r="23" customFormat="false" ht="18.7" hidden="false" customHeight="true" outlineLevel="0" collapsed="false">
      <c r="A23" s="4" t="n">
        <v>22</v>
      </c>
      <c r="B23" s="4" t="n">
        <v>8</v>
      </c>
      <c r="C23" s="2" t="s">
        <v>275</v>
      </c>
      <c r="D23" s="4" t="n">
        <v>3</v>
      </c>
      <c r="E23" s="4" t="n">
        <v>32</v>
      </c>
      <c r="F23" s="4" t="n">
        <v>32</v>
      </c>
      <c r="G23" s="4" t="n">
        <v>0</v>
      </c>
      <c r="H23" s="4" t="n">
        <v>0</v>
      </c>
      <c r="I23" s="4" t="n">
        <v>0</v>
      </c>
      <c r="J23" s="4" t="n">
        <v>2</v>
      </c>
      <c r="K23" s="4" t="n">
        <v>66</v>
      </c>
    </row>
    <row r="24" customFormat="false" ht="18.7" hidden="false" customHeight="true" outlineLevel="0" collapsed="false">
      <c r="A24" s="4" t="n">
        <v>23</v>
      </c>
      <c r="B24" s="4" t="n">
        <v>6</v>
      </c>
      <c r="C24" s="2" t="s">
        <v>276</v>
      </c>
      <c r="D24" s="4" t="n">
        <v>1</v>
      </c>
      <c r="E24" s="4" t="n">
        <v>1</v>
      </c>
      <c r="F24" s="4" t="n">
        <v>1</v>
      </c>
      <c r="G24" s="4" t="n">
        <v>2</v>
      </c>
      <c r="H24" s="4" t="n">
        <v>2</v>
      </c>
      <c r="I24" s="4" t="n">
        <v>1</v>
      </c>
      <c r="J24" s="4" t="n">
        <v>0</v>
      </c>
      <c r="K24" s="4" t="n">
        <v>7</v>
      </c>
    </row>
    <row r="25" customFormat="false" ht="18.7" hidden="false" customHeight="true" outlineLevel="0" collapsed="false">
      <c r="A25" s="4" t="n">
        <v>24</v>
      </c>
      <c r="B25" s="4" t="n">
        <v>6</v>
      </c>
      <c r="C25" s="2" t="s">
        <v>277</v>
      </c>
      <c r="D25" s="4" t="n">
        <v>17</v>
      </c>
      <c r="E25" s="4" t="n">
        <v>5</v>
      </c>
      <c r="F25" s="4" t="n">
        <v>5</v>
      </c>
      <c r="G25" s="4" t="n">
        <v>4</v>
      </c>
      <c r="H25" s="4" t="n">
        <v>4</v>
      </c>
      <c r="I25" s="4" t="n">
        <v>2</v>
      </c>
      <c r="J25" s="4" t="n">
        <v>2</v>
      </c>
      <c r="K25" s="4" t="n">
        <v>22</v>
      </c>
    </row>
    <row r="26" customFormat="false" ht="18.7" hidden="false" customHeight="true" outlineLevel="0" collapsed="false">
      <c r="A26" s="4" t="n">
        <v>25</v>
      </c>
      <c r="B26" s="4" t="n">
        <v>6</v>
      </c>
      <c r="C26" s="2" t="s">
        <v>278</v>
      </c>
      <c r="D26" s="4" t="n">
        <v>11</v>
      </c>
      <c r="E26" s="4" t="n">
        <v>2</v>
      </c>
      <c r="F26" s="4" t="n">
        <v>2</v>
      </c>
      <c r="G26" s="4" t="n">
        <v>3</v>
      </c>
      <c r="H26" s="4" t="n">
        <v>3</v>
      </c>
      <c r="I26" s="4" t="n">
        <v>1</v>
      </c>
      <c r="J26" s="4" t="n">
        <v>3</v>
      </c>
      <c r="K26" s="4" t="n">
        <v>14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D1" activeCellId="0" sqref="D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4" width="10.97"/>
    <col collapsed="false" customWidth="true" hidden="false" outlineLevel="0" max="2" min="2" style="4" width="17.52"/>
    <col collapsed="false" customWidth="true" hidden="false" outlineLevel="0" max="3" min="3" style="2" width="33.07"/>
    <col collapsed="false" customWidth="true" hidden="false" outlineLevel="0" max="10" min="4" style="4" width="21.82"/>
    <col collapsed="false" customWidth="true" hidden="false" outlineLevel="0" max="11" min="11" style="4" width="29.87"/>
    <col collapsed="false" customWidth="true" hidden="false" outlineLevel="0" max="12" min="12" style="0" width="21.82"/>
    <col collapsed="false" customWidth="true" hidden="false" outlineLevel="0" max="13" min="13" style="2" width="14.72"/>
    <col collapsed="false" customWidth="false" hidden="false" outlineLevel="0" max="1023" min="14" style="2" width="11.52"/>
  </cols>
  <sheetData>
    <row r="1" customFormat="false" ht="23.05" hidden="false" customHeight="true" outlineLevel="0" collapsed="false">
      <c r="A1" s="5" t="s">
        <v>2</v>
      </c>
      <c r="B1" s="5" t="s">
        <v>9</v>
      </c>
      <c r="C1" s="5" t="s">
        <v>10</v>
      </c>
      <c r="D1" s="8" t="str">
        <f aca="false">HYPERLINK("https://mncourtfraud.com/file/27-CR-23-1886.zip","27-CR-23-1886")</f>
        <v>27-CR-23-1886</v>
      </c>
      <c r="E1" s="8" t="str">
        <f aca="false">HYPERLINK("https://mncourtfraud.com/file/27-CR-23-3459.zip","27-CR-23-3459")</f>
        <v>27-CR-23-3459</v>
      </c>
      <c r="F1" s="8" t="str">
        <f aca="false">HYPERLINK("https://mncourtfraud.com/file/27-CR-23-3460.zip","27-CR-23-3460")</f>
        <v>27-CR-23-3460</v>
      </c>
      <c r="G1" s="8" t="str">
        <f aca="false">HYPERLINK("https://mncourtfraud.com/file/27-CR-17-1555.zip","27-CR-17-1555")</f>
        <v>27-CR-17-1555</v>
      </c>
      <c r="H1" s="8" t="str">
        <f aca="false">HYPERLINK("https://mncourtfraud.com/file/27-CR-17-8342.zip","27-CR-17-8342")</f>
        <v>27-CR-17-8342</v>
      </c>
      <c r="I1" s="8" t="str">
        <f aca="false">HYPERLINK("https://mncourtfraud.com/file/27-CR-17-22909.zip","27-CR-17-22909")</f>
        <v>27-CR-17-22909</v>
      </c>
      <c r="J1" s="8" t="str">
        <f aca="false">HYPERLINK("https://mncourtfraud.com/file/27-CR-23-21403.zip","27-CR-23-21403")</f>
        <v>27-CR-23-21403</v>
      </c>
      <c r="K1" s="5" t="s">
        <v>279</v>
      </c>
    </row>
    <row r="2" customFormat="false" ht="18.7" hidden="false" customHeight="true" outlineLevel="0" collapsed="false">
      <c r="A2" s="4" t="n">
        <v>1</v>
      </c>
      <c r="B2" s="4" t="n">
        <v>3</v>
      </c>
      <c r="C2" s="2" t="s">
        <v>254</v>
      </c>
      <c r="D2" s="4" t="n">
        <v>1</v>
      </c>
      <c r="E2" s="4" t="n">
        <v>1</v>
      </c>
      <c r="F2" s="4" t="n">
        <v>1</v>
      </c>
      <c r="G2" s="4" t="n">
        <v>0</v>
      </c>
      <c r="H2" s="4" t="n">
        <v>0</v>
      </c>
      <c r="I2" s="4" t="n">
        <v>0</v>
      </c>
      <c r="J2" s="4" t="n">
        <v>0</v>
      </c>
      <c r="K2" s="4" t="n">
        <v>2</v>
      </c>
    </row>
    <row r="3" customFormat="false" ht="18.7" hidden="false" customHeight="true" outlineLevel="0" collapsed="false">
      <c r="A3" s="4" t="n">
        <v>2</v>
      </c>
      <c r="B3" s="4" t="n">
        <v>4</v>
      </c>
      <c r="C3" s="2" t="s">
        <v>255</v>
      </c>
      <c r="D3" s="4" t="n">
        <v>1</v>
      </c>
      <c r="E3" s="4" t="n">
        <v>1</v>
      </c>
      <c r="F3" s="4" t="n">
        <v>1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2</v>
      </c>
    </row>
    <row r="4" customFormat="false" ht="18.7" hidden="false" customHeight="true" outlineLevel="0" collapsed="false">
      <c r="A4" s="4" t="n">
        <v>3</v>
      </c>
      <c r="B4" s="4" t="n">
        <v>6</v>
      </c>
      <c r="C4" s="2" t="s">
        <v>256</v>
      </c>
      <c r="D4" s="4" t="n">
        <v>1</v>
      </c>
      <c r="E4" s="4" t="n">
        <v>1</v>
      </c>
      <c r="F4" s="4" t="n">
        <v>1</v>
      </c>
      <c r="G4" s="4" t="n">
        <v>0</v>
      </c>
      <c r="H4" s="4" t="n">
        <v>0</v>
      </c>
      <c r="I4" s="4" t="n">
        <v>0</v>
      </c>
      <c r="J4" s="4" t="n">
        <v>0</v>
      </c>
      <c r="K4" s="4" t="n">
        <v>2</v>
      </c>
    </row>
    <row r="5" customFormat="false" ht="18.7" hidden="false" customHeight="true" outlineLevel="0" collapsed="false">
      <c r="A5" s="4" t="n">
        <v>4</v>
      </c>
      <c r="B5" s="4" t="n">
        <v>6</v>
      </c>
      <c r="C5" s="2" t="s">
        <v>257</v>
      </c>
      <c r="D5" s="4" t="n">
        <v>1</v>
      </c>
      <c r="E5" s="4" t="n">
        <v>1</v>
      </c>
      <c r="F5" s="4" t="n">
        <v>1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2</v>
      </c>
    </row>
    <row r="6" customFormat="false" ht="18.7" hidden="false" customHeight="true" outlineLevel="0" collapsed="false">
      <c r="A6" s="4" t="n">
        <v>5</v>
      </c>
      <c r="B6" s="4" t="n">
        <v>6</v>
      </c>
      <c r="C6" s="2" t="s">
        <v>258</v>
      </c>
      <c r="D6" s="4" t="n">
        <v>1</v>
      </c>
      <c r="E6" s="4" t="n">
        <v>1</v>
      </c>
      <c r="F6" s="4" t="n">
        <v>1</v>
      </c>
      <c r="G6" s="4" t="n">
        <v>0</v>
      </c>
      <c r="H6" s="4" t="n">
        <v>0</v>
      </c>
      <c r="I6" s="4" t="n">
        <v>0</v>
      </c>
      <c r="J6" s="4" t="n">
        <v>0</v>
      </c>
      <c r="K6" s="4" t="n">
        <v>2</v>
      </c>
    </row>
    <row r="7" customFormat="false" ht="18.7" hidden="false" customHeight="true" outlineLevel="0" collapsed="false">
      <c r="A7" s="4" t="n">
        <v>6</v>
      </c>
      <c r="B7" s="4" t="n">
        <v>6</v>
      </c>
      <c r="C7" s="2" t="s">
        <v>259</v>
      </c>
      <c r="D7" s="4" t="n">
        <v>1</v>
      </c>
      <c r="E7" s="4" t="n">
        <v>1</v>
      </c>
      <c r="F7" s="4" t="n">
        <v>1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2</v>
      </c>
    </row>
    <row r="8" customFormat="false" ht="18.7" hidden="false" customHeight="true" outlineLevel="0" collapsed="false">
      <c r="A8" s="4" t="n">
        <v>7</v>
      </c>
      <c r="B8" s="4" t="n">
        <v>6</v>
      </c>
      <c r="C8" s="2" t="s">
        <v>260</v>
      </c>
      <c r="D8" s="4" t="n">
        <v>1</v>
      </c>
      <c r="E8" s="4" t="n">
        <v>1</v>
      </c>
      <c r="F8" s="4" t="n">
        <v>1</v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2</v>
      </c>
    </row>
    <row r="9" customFormat="false" ht="18.7" hidden="false" customHeight="true" outlineLevel="0" collapsed="false">
      <c r="A9" s="4" t="n">
        <v>8</v>
      </c>
      <c r="B9" s="4" t="n">
        <v>6</v>
      </c>
      <c r="C9" s="2" t="s">
        <v>261</v>
      </c>
      <c r="D9" s="4" t="n">
        <v>1</v>
      </c>
      <c r="E9" s="4" t="n">
        <v>1</v>
      </c>
      <c r="F9" s="4" t="n">
        <v>1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2</v>
      </c>
    </row>
    <row r="10" customFormat="false" ht="18.7" hidden="false" customHeight="true" outlineLevel="0" collapsed="false">
      <c r="A10" s="4" t="n">
        <v>9</v>
      </c>
      <c r="B10" s="4" t="n">
        <v>6</v>
      </c>
      <c r="C10" s="2" t="s">
        <v>262</v>
      </c>
      <c r="D10" s="4" t="n">
        <v>1</v>
      </c>
      <c r="E10" s="4" t="n">
        <v>1</v>
      </c>
      <c r="F10" s="4" t="n">
        <v>1</v>
      </c>
      <c r="G10" s="4" t="n">
        <v>0</v>
      </c>
      <c r="H10" s="4" t="n">
        <v>0</v>
      </c>
      <c r="I10" s="4" t="n">
        <v>0</v>
      </c>
      <c r="J10" s="4" t="n">
        <v>0</v>
      </c>
      <c r="K10" s="4" t="n">
        <v>2</v>
      </c>
    </row>
    <row r="11" customFormat="false" ht="18.7" hidden="false" customHeight="true" outlineLevel="0" collapsed="false">
      <c r="A11" s="4" t="n">
        <v>10</v>
      </c>
      <c r="B11" s="4" t="n">
        <v>6</v>
      </c>
      <c r="C11" s="2" t="s">
        <v>263</v>
      </c>
      <c r="D11" s="4" t="n">
        <v>1</v>
      </c>
      <c r="E11" s="4" t="n">
        <v>1</v>
      </c>
      <c r="F11" s="4" t="n">
        <v>1</v>
      </c>
      <c r="G11" s="4" t="n">
        <v>0</v>
      </c>
      <c r="H11" s="4" t="n">
        <v>0</v>
      </c>
      <c r="I11" s="4" t="n">
        <v>0</v>
      </c>
      <c r="J11" s="4" t="n">
        <v>0</v>
      </c>
      <c r="K11" s="4" t="n">
        <v>2</v>
      </c>
    </row>
    <row r="12" customFormat="false" ht="18.7" hidden="false" customHeight="true" outlineLevel="0" collapsed="false">
      <c r="A12" s="4" t="n">
        <v>11</v>
      </c>
      <c r="B12" s="4" t="n">
        <v>6</v>
      </c>
      <c r="C12" s="2" t="s">
        <v>264</v>
      </c>
      <c r="D12" s="4" t="n">
        <v>1</v>
      </c>
      <c r="E12" s="4" t="n">
        <v>1</v>
      </c>
      <c r="F12" s="4" t="n">
        <v>1</v>
      </c>
      <c r="G12" s="4" t="n">
        <v>0</v>
      </c>
      <c r="H12" s="4" t="n">
        <v>0</v>
      </c>
      <c r="I12" s="4" t="n">
        <v>0</v>
      </c>
      <c r="J12" s="4" t="n">
        <v>0</v>
      </c>
      <c r="K12" s="4" t="n">
        <v>2</v>
      </c>
    </row>
    <row r="13" customFormat="false" ht="18.7" hidden="false" customHeight="true" outlineLevel="0" collapsed="false">
      <c r="A13" s="4" t="n">
        <v>12</v>
      </c>
      <c r="B13" s="4" t="n">
        <v>6</v>
      </c>
      <c r="C13" s="2" t="s">
        <v>265</v>
      </c>
      <c r="D13" s="4" t="n">
        <v>1</v>
      </c>
      <c r="E13" s="4" t="n">
        <v>1</v>
      </c>
      <c r="F13" s="4" t="n">
        <v>1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2</v>
      </c>
    </row>
    <row r="14" customFormat="false" ht="18.7" hidden="false" customHeight="true" outlineLevel="0" collapsed="false">
      <c r="A14" s="4" t="n">
        <v>13</v>
      </c>
      <c r="B14" s="4" t="n">
        <v>6</v>
      </c>
      <c r="C14" s="2" t="s">
        <v>266</v>
      </c>
      <c r="D14" s="4" t="n">
        <v>1</v>
      </c>
      <c r="E14" s="4" t="n">
        <v>1</v>
      </c>
      <c r="F14" s="4" t="n">
        <v>1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2</v>
      </c>
    </row>
    <row r="15" customFormat="false" ht="18.7" hidden="false" customHeight="true" outlineLevel="0" collapsed="false">
      <c r="A15" s="4" t="n">
        <v>14</v>
      </c>
      <c r="B15" s="4" t="n">
        <v>11</v>
      </c>
      <c r="C15" s="2" t="s">
        <v>267</v>
      </c>
      <c r="D15" s="4" t="n">
        <v>1</v>
      </c>
      <c r="E15" s="4" t="n">
        <v>1</v>
      </c>
      <c r="F15" s="4" t="n">
        <v>1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2</v>
      </c>
    </row>
    <row r="16" customFormat="false" ht="18.7" hidden="false" customHeight="true" outlineLevel="0" collapsed="false">
      <c r="A16" s="4" t="n">
        <v>15</v>
      </c>
      <c r="B16" s="4" t="n">
        <v>11</v>
      </c>
      <c r="C16" s="2" t="s">
        <v>268</v>
      </c>
      <c r="D16" s="4" t="n">
        <v>1</v>
      </c>
      <c r="E16" s="4" t="n">
        <v>1</v>
      </c>
      <c r="F16" s="4" t="n">
        <v>1</v>
      </c>
      <c r="G16" s="4" t="n">
        <v>0</v>
      </c>
      <c r="H16" s="4" t="n">
        <v>0</v>
      </c>
      <c r="I16" s="4" t="n">
        <v>0</v>
      </c>
      <c r="J16" s="4" t="n">
        <v>0</v>
      </c>
      <c r="K16" s="4" t="n">
        <v>2</v>
      </c>
    </row>
    <row r="17" customFormat="false" ht="18.7" hidden="false" customHeight="true" outlineLevel="0" collapsed="false">
      <c r="A17" s="4" t="n">
        <v>16</v>
      </c>
      <c r="B17" s="4" t="n">
        <v>11</v>
      </c>
      <c r="C17" s="2" t="s">
        <v>269</v>
      </c>
      <c r="D17" s="4" t="n">
        <v>1</v>
      </c>
      <c r="E17" s="4" t="n">
        <v>1</v>
      </c>
      <c r="F17" s="4" t="n">
        <v>1</v>
      </c>
      <c r="G17" s="4" t="n">
        <v>0</v>
      </c>
      <c r="H17" s="4" t="n">
        <v>0</v>
      </c>
      <c r="I17" s="4" t="n">
        <v>0</v>
      </c>
      <c r="J17" s="4" t="n">
        <v>0</v>
      </c>
      <c r="K17" s="4" t="n">
        <v>2</v>
      </c>
    </row>
    <row r="18" customFormat="false" ht="18.7" hidden="false" customHeight="true" outlineLevel="0" collapsed="false">
      <c r="A18" s="4" t="n">
        <v>17</v>
      </c>
      <c r="B18" s="4" t="n">
        <v>11</v>
      </c>
      <c r="C18" s="2" t="s">
        <v>270</v>
      </c>
      <c r="D18" s="4" t="n">
        <v>1</v>
      </c>
      <c r="E18" s="4" t="n">
        <v>1</v>
      </c>
      <c r="F18" s="4" t="n">
        <v>1</v>
      </c>
      <c r="G18" s="4" t="n">
        <v>0</v>
      </c>
      <c r="H18" s="4" t="n">
        <v>0</v>
      </c>
      <c r="I18" s="4" t="n">
        <v>0</v>
      </c>
      <c r="J18" s="4" t="n">
        <v>0</v>
      </c>
      <c r="K18" s="4" t="n">
        <v>2</v>
      </c>
    </row>
    <row r="19" customFormat="false" ht="18.7" hidden="false" customHeight="true" outlineLevel="0" collapsed="false">
      <c r="A19" s="4" t="n">
        <v>18</v>
      </c>
      <c r="B19" s="4" t="n">
        <v>11</v>
      </c>
      <c r="C19" s="2" t="s">
        <v>271</v>
      </c>
      <c r="D19" s="4" t="n">
        <v>1</v>
      </c>
      <c r="E19" s="4" t="n">
        <v>1</v>
      </c>
      <c r="F19" s="4" t="n">
        <v>1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2</v>
      </c>
    </row>
    <row r="20" customFormat="false" ht="18.7" hidden="false" customHeight="true" outlineLevel="0" collapsed="false">
      <c r="A20" s="4" t="n">
        <v>19</v>
      </c>
      <c r="B20" s="4" t="n">
        <v>11</v>
      </c>
      <c r="C20" s="2" t="s">
        <v>272</v>
      </c>
      <c r="D20" s="4" t="n">
        <v>1</v>
      </c>
      <c r="E20" s="4" t="n">
        <v>1</v>
      </c>
      <c r="F20" s="4" t="n">
        <v>1</v>
      </c>
      <c r="G20" s="4" t="n">
        <v>0</v>
      </c>
      <c r="H20" s="4" t="n">
        <v>0</v>
      </c>
      <c r="I20" s="4" t="n">
        <v>0</v>
      </c>
      <c r="J20" s="4" t="n">
        <v>0</v>
      </c>
      <c r="K20" s="4" t="n">
        <v>2</v>
      </c>
    </row>
    <row r="21" customFormat="false" ht="18.7" hidden="false" customHeight="true" outlineLevel="0" collapsed="false">
      <c r="A21" s="4" t="n">
        <v>20</v>
      </c>
      <c r="B21" s="4" t="n">
        <v>11</v>
      </c>
      <c r="C21" s="2" t="s">
        <v>273</v>
      </c>
      <c r="D21" s="4" t="n">
        <v>1</v>
      </c>
      <c r="E21" s="4" t="n">
        <v>1</v>
      </c>
      <c r="F21" s="4" t="n">
        <v>1</v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2</v>
      </c>
    </row>
    <row r="22" customFormat="false" ht="18.7" hidden="false" customHeight="true" outlineLevel="0" collapsed="false">
      <c r="A22" s="4" t="n">
        <v>21</v>
      </c>
      <c r="B22" s="4" t="n">
        <v>6</v>
      </c>
      <c r="C22" s="2" t="s">
        <v>274</v>
      </c>
      <c r="D22" s="4" t="n">
        <v>1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1</v>
      </c>
      <c r="K22" s="4" t="n">
        <v>1</v>
      </c>
    </row>
    <row r="23" customFormat="false" ht="18.7" hidden="false" customHeight="true" outlineLevel="0" collapsed="false">
      <c r="A23" s="4" t="n">
        <v>22</v>
      </c>
      <c r="B23" s="4" t="n">
        <v>8</v>
      </c>
      <c r="C23" s="2" t="s">
        <v>275</v>
      </c>
      <c r="D23" s="4" t="n">
        <v>1</v>
      </c>
      <c r="E23" s="4" t="n">
        <v>1</v>
      </c>
      <c r="F23" s="4" t="n">
        <v>1</v>
      </c>
      <c r="G23" s="4" t="n">
        <v>0</v>
      </c>
      <c r="H23" s="4" t="n">
        <v>0</v>
      </c>
      <c r="I23" s="4" t="n">
        <v>0</v>
      </c>
      <c r="J23" s="4" t="n">
        <v>1</v>
      </c>
      <c r="K23" s="4" t="n">
        <v>3</v>
      </c>
    </row>
    <row r="24" customFormat="false" ht="18.7" hidden="false" customHeight="true" outlineLevel="0" collapsed="false">
      <c r="A24" s="4" t="n">
        <v>23</v>
      </c>
      <c r="B24" s="4" t="n">
        <v>6</v>
      </c>
      <c r="C24" s="2" t="s">
        <v>276</v>
      </c>
      <c r="D24" s="4" t="n">
        <v>1</v>
      </c>
      <c r="E24" s="4" t="n">
        <v>1</v>
      </c>
      <c r="F24" s="4" t="n">
        <v>1</v>
      </c>
      <c r="G24" s="4" t="n">
        <v>1</v>
      </c>
      <c r="H24" s="4" t="n">
        <v>1</v>
      </c>
      <c r="I24" s="4" t="n">
        <v>1</v>
      </c>
      <c r="J24" s="4" t="n">
        <v>0</v>
      </c>
      <c r="K24" s="4" t="n">
        <v>5</v>
      </c>
    </row>
    <row r="25" customFormat="false" ht="18.7" hidden="false" customHeight="true" outlineLevel="0" collapsed="false">
      <c r="A25" s="4" t="n">
        <v>24</v>
      </c>
      <c r="B25" s="4" t="n">
        <v>6</v>
      </c>
      <c r="C25" s="2" t="s">
        <v>277</v>
      </c>
      <c r="D25" s="4" t="n">
        <v>1</v>
      </c>
      <c r="E25" s="4" t="n">
        <v>1</v>
      </c>
      <c r="F25" s="4" t="n">
        <v>1</v>
      </c>
      <c r="G25" s="4" t="n">
        <v>1</v>
      </c>
      <c r="H25" s="4" t="n">
        <v>1</v>
      </c>
      <c r="I25" s="4" t="n">
        <v>1</v>
      </c>
      <c r="J25" s="4" t="n">
        <v>1</v>
      </c>
      <c r="K25" s="4" t="n">
        <v>6</v>
      </c>
    </row>
    <row r="26" customFormat="false" ht="18.7" hidden="false" customHeight="true" outlineLevel="0" collapsed="false">
      <c r="A26" s="4" t="n">
        <v>25</v>
      </c>
      <c r="B26" s="4" t="n">
        <v>6</v>
      </c>
      <c r="C26" s="2" t="s">
        <v>278</v>
      </c>
      <c r="D26" s="4" t="n">
        <v>1</v>
      </c>
      <c r="E26" s="4" t="n">
        <v>1</v>
      </c>
      <c r="F26" s="4" t="n">
        <v>1</v>
      </c>
      <c r="G26" s="4" t="n">
        <v>1</v>
      </c>
      <c r="H26" s="4" t="n">
        <v>1</v>
      </c>
      <c r="I26" s="4" t="n">
        <v>1</v>
      </c>
      <c r="J26" s="4" t="n">
        <v>1</v>
      </c>
      <c r="K26" s="4" t="n">
        <v>6</v>
      </c>
    </row>
    <row r="31" customFormat="false" ht="18.7" hidden="false" customHeight="true" outlineLevel="0" collapsed="false">
      <c r="D31" s="0"/>
      <c r="E31" s="0"/>
      <c r="F31" s="0"/>
      <c r="G31" s="0"/>
      <c r="H31" s="0"/>
      <c r="I31" s="0"/>
      <c r="J31" s="0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4" width="10.97"/>
    <col collapsed="false" customWidth="true" hidden="false" outlineLevel="0" max="2" min="2" style="4" width="18.2"/>
    <col collapsed="false" customWidth="true" hidden="false" outlineLevel="0" max="3" min="3" style="2" width="31.81"/>
    <col collapsed="false" customWidth="true" hidden="false" outlineLevel="0" max="7" min="4" style="4" width="25.98"/>
    <col collapsed="false" customWidth="true" hidden="false" outlineLevel="0" max="8" min="8" style="4" width="28.9"/>
    <col collapsed="false" customWidth="false" hidden="false" outlineLevel="0" max="1023" min="9" style="2" width="11.52"/>
  </cols>
  <sheetData>
    <row r="1" customFormat="false" ht="23.05" hidden="false" customHeight="true" outlineLevel="0" collapsed="false">
      <c r="A1" s="5" t="s">
        <v>2</v>
      </c>
      <c r="B1" s="5" t="s">
        <v>9</v>
      </c>
      <c r="C1" s="5" t="s">
        <v>10</v>
      </c>
      <c r="D1" s="5" t="s">
        <v>14</v>
      </c>
      <c r="E1" s="5" t="s">
        <v>46</v>
      </c>
      <c r="F1" s="5" t="s">
        <v>218</v>
      </c>
      <c r="G1" s="5" t="s">
        <v>179</v>
      </c>
      <c r="H1" s="5" t="s">
        <v>253</v>
      </c>
    </row>
    <row r="2" customFormat="false" ht="18.7" hidden="false" customHeight="true" outlineLevel="0" collapsed="false">
      <c r="A2" s="4" t="n">
        <v>1</v>
      </c>
      <c r="B2" s="4" t="n">
        <v>3</v>
      </c>
      <c r="C2" s="2" t="s">
        <v>254</v>
      </c>
      <c r="D2" s="4" t="n">
        <v>29</v>
      </c>
      <c r="E2" s="4" t="n">
        <v>2</v>
      </c>
      <c r="F2" s="4" t="n">
        <v>0</v>
      </c>
      <c r="G2" s="4" t="n">
        <v>0</v>
      </c>
      <c r="H2" s="4" t="n">
        <v>2</v>
      </c>
    </row>
    <row r="3" customFormat="false" ht="18.7" hidden="false" customHeight="true" outlineLevel="0" collapsed="false">
      <c r="A3" s="4" t="n">
        <v>2</v>
      </c>
      <c r="B3" s="4" t="n">
        <v>4</v>
      </c>
      <c r="C3" s="2" t="s">
        <v>255</v>
      </c>
      <c r="D3" s="4" t="n">
        <v>10</v>
      </c>
      <c r="E3" s="4" t="n">
        <v>2</v>
      </c>
      <c r="F3" s="4" t="n">
        <v>0</v>
      </c>
      <c r="G3" s="4" t="n">
        <v>0</v>
      </c>
      <c r="H3" s="4" t="n">
        <v>2</v>
      </c>
    </row>
    <row r="4" customFormat="false" ht="18.7" hidden="false" customHeight="true" outlineLevel="0" collapsed="false">
      <c r="A4" s="4" t="n">
        <v>3</v>
      </c>
      <c r="B4" s="4" t="n">
        <v>6</v>
      </c>
      <c r="C4" s="2" t="s">
        <v>256</v>
      </c>
      <c r="D4" s="4" t="n">
        <v>39</v>
      </c>
      <c r="E4" s="4" t="n">
        <v>16</v>
      </c>
      <c r="F4" s="4" t="n">
        <v>0</v>
      </c>
      <c r="G4" s="4" t="n">
        <v>0</v>
      </c>
      <c r="H4" s="4" t="n">
        <v>16</v>
      </c>
    </row>
    <row r="5" customFormat="false" ht="18.7" hidden="false" customHeight="true" outlineLevel="0" collapsed="false">
      <c r="A5" s="4" t="n">
        <v>4</v>
      </c>
      <c r="B5" s="4" t="n">
        <v>6</v>
      </c>
      <c r="C5" s="2" t="s">
        <v>257</v>
      </c>
      <c r="D5" s="4" t="n">
        <v>2</v>
      </c>
      <c r="E5" s="4" t="n">
        <v>2</v>
      </c>
      <c r="F5" s="4" t="n">
        <v>0</v>
      </c>
      <c r="G5" s="4" t="n">
        <v>0</v>
      </c>
      <c r="H5" s="4" t="n">
        <v>2</v>
      </c>
    </row>
    <row r="6" customFormat="false" ht="18.7" hidden="false" customHeight="true" outlineLevel="0" collapsed="false">
      <c r="A6" s="4" t="n">
        <v>5</v>
      </c>
      <c r="B6" s="4" t="n">
        <v>6</v>
      </c>
      <c r="C6" s="2" t="s">
        <v>258</v>
      </c>
      <c r="D6" s="4" t="n">
        <v>2</v>
      </c>
      <c r="E6" s="4" t="n">
        <v>2</v>
      </c>
      <c r="F6" s="4" t="n">
        <v>0</v>
      </c>
      <c r="G6" s="4" t="n">
        <v>0</v>
      </c>
      <c r="H6" s="4" t="n">
        <v>2</v>
      </c>
    </row>
    <row r="7" customFormat="false" ht="18.7" hidden="false" customHeight="true" outlineLevel="0" collapsed="false">
      <c r="A7" s="4" t="n">
        <v>6</v>
      </c>
      <c r="B7" s="4" t="n">
        <v>6</v>
      </c>
      <c r="C7" s="2" t="s">
        <v>259</v>
      </c>
      <c r="D7" s="4" t="n">
        <v>8</v>
      </c>
      <c r="E7" s="4" t="n">
        <v>6</v>
      </c>
      <c r="F7" s="4" t="n">
        <v>0</v>
      </c>
      <c r="G7" s="4" t="n">
        <v>0</v>
      </c>
      <c r="H7" s="4" t="n">
        <v>6</v>
      </c>
    </row>
    <row r="8" customFormat="false" ht="18.7" hidden="false" customHeight="true" outlineLevel="0" collapsed="false">
      <c r="A8" s="4" t="n">
        <v>7</v>
      </c>
      <c r="B8" s="4" t="n">
        <v>6</v>
      </c>
      <c r="C8" s="2" t="s">
        <v>260</v>
      </c>
      <c r="D8" s="4" t="n">
        <v>2</v>
      </c>
      <c r="E8" s="4" t="n">
        <v>6</v>
      </c>
      <c r="F8" s="4" t="n">
        <v>0</v>
      </c>
      <c r="G8" s="4" t="n">
        <v>0</v>
      </c>
      <c r="H8" s="4" t="n">
        <v>6</v>
      </c>
    </row>
    <row r="9" customFormat="false" ht="18.7" hidden="false" customHeight="true" outlineLevel="0" collapsed="false">
      <c r="A9" s="4" t="n">
        <v>8</v>
      </c>
      <c r="B9" s="4" t="n">
        <v>6</v>
      </c>
      <c r="C9" s="2" t="s">
        <v>261</v>
      </c>
      <c r="D9" s="4" t="n">
        <v>1</v>
      </c>
      <c r="E9" s="4" t="n">
        <v>2</v>
      </c>
      <c r="F9" s="4" t="n">
        <v>0</v>
      </c>
      <c r="G9" s="4" t="n">
        <v>0</v>
      </c>
      <c r="H9" s="4" t="n">
        <v>2</v>
      </c>
    </row>
    <row r="10" customFormat="false" ht="18.7" hidden="false" customHeight="true" outlineLevel="0" collapsed="false">
      <c r="A10" s="4" t="n">
        <v>9</v>
      </c>
      <c r="B10" s="4" t="n">
        <v>6</v>
      </c>
      <c r="C10" s="2" t="s">
        <v>262</v>
      </c>
      <c r="D10" s="4" t="n">
        <v>13</v>
      </c>
      <c r="E10" s="4" t="n">
        <v>18</v>
      </c>
      <c r="F10" s="4" t="n">
        <v>0</v>
      </c>
      <c r="G10" s="4" t="n">
        <v>0</v>
      </c>
      <c r="H10" s="4" t="n">
        <v>18</v>
      </c>
    </row>
    <row r="11" customFormat="false" ht="18.7" hidden="false" customHeight="true" outlineLevel="0" collapsed="false">
      <c r="A11" s="4" t="n">
        <v>10</v>
      </c>
      <c r="B11" s="4" t="n">
        <v>6</v>
      </c>
      <c r="C11" s="2" t="s">
        <v>263</v>
      </c>
      <c r="D11" s="4" t="n">
        <v>8</v>
      </c>
      <c r="E11" s="4" t="n">
        <v>10</v>
      </c>
      <c r="F11" s="4" t="n">
        <v>0</v>
      </c>
      <c r="G11" s="4" t="n">
        <v>0</v>
      </c>
      <c r="H11" s="4" t="n">
        <v>10</v>
      </c>
    </row>
    <row r="12" customFormat="false" ht="18.7" hidden="false" customHeight="true" outlineLevel="0" collapsed="false">
      <c r="A12" s="4" t="n">
        <v>11</v>
      </c>
      <c r="B12" s="4" t="n">
        <v>6</v>
      </c>
      <c r="C12" s="2" t="s">
        <v>264</v>
      </c>
      <c r="D12" s="4" t="n">
        <v>1</v>
      </c>
      <c r="E12" s="4" t="n">
        <v>2</v>
      </c>
      <c r="F12" s="4" t="n">
        <v>0</v>
      </c>
      <c r="G12" s="4" t="n">
        <v>0</v>
      </c>
      <c r="H12" s="4" t="n">
        <v>2</v>
      </c>
    </row>
    <row r="13" customFormat="false" ht="18.7" hidden="false" customHeight="true" outlineLevel="0" collapsed="false">
      <c r="A13" s="4" t="n">
        <v>12</v>
      </c>
      <c r="B13" s="4" t="n">
        <v>6</v>
      </c>
      <c r="C13" s="2" t="s">
        <v>265</v>
      </c>
      <c r="D13" s="4" t="n">
        <v>3</v>
      </c>
      <c r="E13" s="4" t="n">
        <v>2</v>
      </c>
      <c r="F13" s="4" t="n">
        <v>0</v>
      </c>
      <c r="G13" s="4" t="n">
        <v>0</v>
      </c>
      <c r="H13" s="4" t="n">
        <v>2</v>
      </c>
    </row>
    <row r="14" customFormat="false" ht="18.7" hidden="false" customHeight="true" outlineLevel="0" collapsed="false">
      <c r="A14" s="4" t="n">
        <v>13</v>
      </c>
      <c r="B14" s="4" t="n">
        <v>6</v>
      </c>
      <c r="C14" s="2" t="s">
        <v>266</v>
      </c>
      <c r="D14" s="4" t="n">
        <v>2</v>
      </c>
      <c r="E14" s="4" t="n">
        <v>2</v>
      </c>
      <c r="F14" s="4" t="n">
        <v>0</v>
      </c>
      <c r="G14" s="4" t="n">
        <v>0</v>
      </c>
      <c r="H14" s="4" t="n">
        <v>2</v>
      </c>
    </row>
    <row r="15" customFormat="false" ht="18.7" hidden="false" customHeight="true" outlineLevel="0" collapsed="false">
      <c r="A15" s="4" t="n">
        <v>14</v>
      </c>
      <c r="B15" s="4" t="n">
        <v>11</v>
      </c>
      <c r="C15" s="2" t="s">
        <v>267</v>
      </c>
      <c r="D15" s="4" t="n">
        <v>26</v>
      </c>
      <c r="E15" s="4" t="n">
        <v>8</v>
      </c>
      <c r="F15" s="4" t="n">
        <v>0</v>
      </c>
      <c r="G15" s="4" t="n">
        <v>0</v>
      </c>
      <c r="H15" s="4" t="n">
        <v>8</v>
      </c>
    </row>
    <row r="16" customFormat="false" ht="18.7" hidden="false" customHeight="true" outlineLevel="0" collapsed="false">
      <c r="A16" s="4" t="n">
        <v>15</v>
      </c>
      <c r="B16" s="4" t="n">
        <v>11</v>
      </c>
      <c r="C16" s="2" t="s">
        <v>268</v>
      </c>
      <c r="D16" s="4" t="n">
        <v>1</v>
      </c>
      <c r="E16" s="4" t="n">
        <v>2</v>
      </c>
      <c r="F16" s="4" t="n">
        <v>0</v>
      </c>
      <c r="G16" s="4" t="n">
        <v>0</v>
      </c>
      <c r="H16" s="4" t="n">
        <v>2</v>
      </c>
    </row>
    <row r="17" customFormat="false" ht="18.7" hidden="false" customHeight="true" outlineLevel="0" collapsed="false">
      <c r="A17" s="4" t="n">
        <v>16</v>
      </c>
      <c r="B17" s="4" t="n">
        <v>11</v>
      </c>
      <c r="C17" s="2" t="s">
        <v>269</v>
      </c>
      <c r="D17" s="4" t="n">
        <v>1</v>
      </c>
      <c r="E17" s="4" t="n">
        <v>8</v>
      </c>
      <c r="F17" s="4" t="n">
        <v>0</v>
      </c>
      <c r="G17" s="4" t="n">
        <v>0</v>
      </c>
      <c r="H17" s="4" t="n">
        <v>8</v>
      </c>
    </row>
    <row r="18" customFormat="false" ht="18.7" hidden="false" customHeight="true" outlineLevel="0" collapsed="false">
      <c r="A18" s="4" t="n">
        <v>17</v>
      </c>
      <c r="B18" s="4" t="n">
        <v>11</v>
      </c>
      <c r="C18" s="2" t="s">
        <v>270</v>
      </c>
      <c r="D18" s="4" t="n">
        <v>1</v>
      </c>
      <c r="E18" s="4" t="n">
        <v>2</v>
      </c>
      <c r="F18" s="4" t="n">
        <v>0</v>
      </c>
      <c r="G18" s="4" t="n">
        <v>0</v>
      </c>
      <c r="H18" s="4" t="n">
        <v>2</v>
      </c>
    </row>
    <row r="19" customFormat="false" ht="18.7" hidden="false" customHeight="true" outlineLevel="0" collapsed="false">
      <c r="A19" s="4" t="n">
        <v>18</v>
      </c>
      <c r="B19" s="4" t="n">
        <v>11</v>
      </c>
      <c r="C19" s="2" t="s">
        <v>271</v>
      </c>
      <c r="D19" s="4" t="n">
        <v>5</v>
      </c>
      <c r="E19" s="4" t="n">
        <v>2</v>
      </c>
      <c r="F19" s="4" t="n">
        <v>0</v>
      </c>
      <c r="G19" s="4" t="n">
        <v>0</v>
      </c>
      <c r="H19" s="4" t="n">
        <v>2</v>
      </c>
    </row>
    <row r="20" customFormat="false" ht="18.7" hidden="false" customHeight="true" outlineLevel="0" collapsed="false">
      <c r="A20" s="4" t="n">
        <v>19</v>
      </c>
      <c r="B20" s="4" t="n">
        <v>11</v>
      </c>
      <c r="C20" s="2" t="s">
        <v>272</v>
      </c>
      <c r="D20" s="4" t="n">
        <v>3</v>
      </c>
      <c r="E20" s="4" t="n">
        <v>2</v>
      </c>
      <c r="F20" s="4" t="n">
        <v>0</v>
      </c>
      <c r="G20" s="4" t="n">
        <v>0</v>
      </c>
      <c r="H20" s="4" t="n">
        <v>2</v>
      </c>
    </row>
    <row r="21" customFormat="false" ht="18.7" hidden="false" customHeight="true" outlineLevel="0" collapsed="false">
      <c r="A21" s="4" t="n">
        <v>20</v>
      </c>
      <c r="B21" s="4" t="n">
        <v>11</v>
      </c>
      <c r="C21" s="2" t="s">
        <v>273</v>
      </c>
      <c r="D21" s="4" t="n">
        <v>6</v>
      </c>
      <c r="E21" s="4" t="n">
        <v>2</v>
      </c>
      <c r="F21" s="4" t="n">
        <v>0</v>
      </c>
      <c r="G21" s="4" t="n">
        <v>0</v>
      </c>
      <c r="H21" s="4" t="n">
        <v>2</v>
      </c>
    </row>
    <row r="22" customFormat="false" ht="18.7" hidden="false" customHeight="true" outlineLevel="0" collapsed="false">
      <c r="A22" s="4" t="n">
        <v>21</v>
      </c>
      <c r="B22" s="4" t="n">
        <v>6</v>
      </c>
      <c r="C22" s="2" t="s">
        <v>274</v>
      </c>
      <c r="D22" s="4" t="n">
        <v>1</v>
      </c>
      <c r="E22" s="4" t="n">
        <v>0</v>
      </c>
      <c r="F22" s="4" t="n">
        <v>0</v>
      </c>
      <c r="G22" s="4" t="n">
        <v>2</v>
      </c>
      <c r="H22" s="4" t="n">
        <v>2</v>
      </c>
    </row>
    <row r="23" customFormat="false" ht="18.7" hidden="false" customHeight="true" outlineLevel="0" collapsed="false">
      <c r="A23" s="4" t="n">
        <v>22</v>
      </c>
      <c r="B23" s="4" t="n">
        <v>8</v>
      </c>
      <c r="C23" s="2" t="s">
        <v>275</v>
      </c>
      <c r="D23" s="4" t="n">
        <v>3</v>
      </c>
      <c r="E23" s="4" t="n">
        <v>64</v>
      </c>
      <c r="F23" s="4" t="n">
        <v>0</v>
      </c>
      <c r="G23" s="4" t="n">
        <v>2</v>
      </c>
      <c r="H23" s="4" t="n">
        <v>66</v>
      </c>
    </row>
    <row r="24" customFormat="false" ht="18.7" hidden="false" customHeight="true" outlineLevel="0" collapsed="false">
      <c r="A24" s="4" t="n">
        <v>23</v>
      </c>
      <c r="B24" s="4" t="n">
        <v>6</v>
      </c>
      <c r="C24" s="2" t="s">
        <v>276</v>
      </c>
      <c r="D24" s="4" t="n">
        <v>1</v>
      </c>
      <c r="E24" s="4" t="n">
        <v>2</v>
      </c>
      <c r="F24" s="4" t="n">
        <v>5</v>
      </c>
      <c r="G24" s="4" t="n">
        <v>0</v>
      </c>
      <c r="H24" s="4" t="n">
        <v>7</v>
      </c>
    </row>
    <row r="25" customFormat="false" ht="18.7" hidden="false" customHeight="true" outlineLevel="0" collapsed="false">
      <c r="A25" s="4" t="n">
        <v>24</v>
      </c>
      <c r="B25" s="4" t="n">
        <v>6</v>
      </c>
      <c r="C25" s="2" t="s">
        <v>277</v>
      </c>
      <c r="D25" s="4" t="n">
        <v>17</v>
      </c>
      <c r="E25" s="4" t="n">
        <v>10</v>
      </c>
      <c r="F25" s="4" t="n">
        <v>10</v>
      </c>
      <c r="G25" s="4" t="n">
        <v>2</v>
      </c>
      <c r="H25" s="4" t="n">
        <v>22</v>
      </c>
    </row>
    <row r="26" customFormat="false" ht="18.7" hidden="false" customHeight="true" outlineLevel="0" collapsed="false">
      <c r="A26" s="4" t="n">
        <v>25</v>
      </c>
      <c r="B26" s="4" t="n">
        <v>6</v>
      </c>
      <c r="C26" s="2" t="s">
        <v>278</v>
      </c>
      <c r="D26" s="4" t="n">
        <v>11</v>
      </c>
      <c r="E26" s="4" t="n">
        <v>4</v>
      </c>
      <c r="F26" s="4" t="n">
        <v>7</v>
      </c>
      <c r="G26" s="4" t="n">
        <v>3</v>
      </c>
      <c r="H26" s="4" t="n">
        <v>14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4" width="10.97"/>
    <col collapsed="false" customWidth="true" hidden="false" outlineLevel="0" max="2" min="2" style="4" width="17.64"/>
    <col collapsed="false" customWidth="true" hidden="false" outlineLevel="0" max="3" min="3" style="2" width="30.97"/>
    <col collapsed="false" customWidth="true" hidden="false" outlineLevel="0" max="7" min="4" style="4" width="25.98"/>
    <col collapsed="false" customWidth="true" hidden="false" outlineLevel="0" max="8" min="8" style="4" width="32.37"/>
    <col collapsed="false" customWidth="false" hidden="false" outlineLevel="0" max="1023" min="9" style="2" width="11.52"/>
  </cols>
  <sheetData>
    <row r="1" customFormat="false" ht="23.05" hidden="false" customHeight="true" outlineLevel="0" collapsed="false">
      <c r="A1" s="5" t="s">
        <v>2</v>
      </c>
      <c r="B1" s="5" t="s">
        <v>9</v>
      </c>
      <c r="C1" s="5" t="s">
        <v>10</v>
      </c>
      <c r="D1" s="5" t="s">
        <v>14</v>
      </c>
      <c r="E1" s="5" t="s">
        <v>46</v>
      </c>
      <c r="F1" s="5" t="s">
        <v>218</v>
      </c>
      <c r="G1" s="5" t="s">
        <v>179</v>
      </c>
      <c r="H1" s="5" t="s">
        <v>280</v>
      </c>
    </row>
    <row r="2" customFormat="false" ht="18.7" hidden="false" customHeight="true" outlineLevel="0" collapsed="false">
      <c r="A2" s="4" t="n">
        <v>1</v>
      </c>
      <c r="B2" s="4" t="n">
        <v>3</v>
      </c>
      <c r="C2" s="2" t="s">
        <v>254</v>
      </c>
      <c r="D2" s="4" t="n">
        <v>1</v>
      </c>
      <c r="E2" s="4" t="n">
        <v>1</v>
      </c>
      <c r="F2" s="4" t="n">
        <v>0</v>
      </c>
      <c r="G2" s="4" t="n">
        <v>0</v>
      </c>
      <c r="H2" s="4" t="n">
        <v>1</v>
      </c>
    </row>
    <row r="3" customFormat="false" ht="18.7" hidden="false" customHeight="true" outlineLevel="0" collapsed="false">
      <c r="A3" s="4" t="n">
        <v>2</v>
      </c>
      <c r="B3" s="4" t="n">
        <v>4</v>
      </c>
      <c r="C3" s="2" t="s">
        <v>255</v>
      </c>
      <c r="D3" s="4" t="n">
        <v>1</v>
      </c>
      <c r="E3" s="4" t="n">
        <v>1</v>
      </c>
      <c r="F3" s="4" t="n">
        <v>0</v>
      </c>
      <c r="G3" s="4" t="n">
        <v>0</v>
      </c>
      <c r="H3" s="4" t="n">
        <v>1</v>
      </c>
    </row>
    <row r="4" customFormat="false" ht="18.7" hidden="false" customHeight="true" outlineLevel="0" collapsed="false">
      <c r="A4" s="4" t="n">
        <v>3</v>
      </c>
      <c r="B4" s="4" t="n">
        <v>6</v>
      </c>
      <c r="C4" s="2" t="s">
        <v>256</v>
      </c>
      <c r="D4" s="4" t="n">
        <v>1</v>
      </c>
      <c r="E4" s="4" t="n">
        <v>1</v>
      </c>
      <c r="F4" s="4" t="n">
        <v>0</v>
      </c>
      <c r="G4" s="4" t="n">
        <v>0</v>
      </c>
      <c r="H4" s="4" t="n">
        <v>1</v>
      </c>
    </row>
    <row r="5" customFormat="false" ht="18.7" hidden="false" customHeight="true" outlineLevel="0" collapsed="false">
      <c r="A5" s="4" t="n">
        <v>4</v>
      </c>
      <c r="B5" s="4" t="n">
        <v>6</v>
      </c>
      <c r="C5" s="2" t="s">
        <v>257</v>
      </c>
      <c r="D5" s="4" t="n">
        <v>1</v>
      </c>
      <c r="E5" s="4" t="n">
        <v>1</v>
      </c>
      <c r="F5" s="4" t="n">
        <v>0</v>
      </c>
      <c r="G5" s="4" t="n">
        <v>0</v>
      </c>
      <c r="H5" s="4" t="n">
        <v>1</v>
      </c>
    </row>
    <row r="6" customFormat="false" ht="18.7" hidden="false" customHeight="true" outlineLevel="0" collapsed="false">
      <c r="A6" s="4" t="n">
        <v>5</v>
      </c>
      <c r="B6" s="4" t="n">
        <v>6</v>
      </c>
      <c r="C6" s="2" t="s">
        <v>258</v>
      </c>
      <c r="D6" s="4" t="n">
        <v>1</v>
      </c>
      <c r="E6" s="4" t="n">
        <v>1</v>
      </c>
      <c r="F6" s="4" t="n">
        <v>0</v>
      </c>
      <c r="G6" s="4" t="n">
        <v>0</v>
      </c>
      <c r="H6" s="4" t="n">
        <v>1</v>
      </c>
    </row>
    <row r="7" customFormat="false" ht="18.7" hidden="false" customHeight="true" outlineLevel="0" collapsed="false">
      <c r="A7" s="4" t="n">
        <v>6</v>
      </c>
      <c r="B7" s="4" t="n">
        <v>6</v>
      </c>
      <c r="C7" s="2" t="s">
        <v>259</v>
      </c>
      <c r="D7" s="4" t="n">
        <v>1</v>
      </c>
      <c r="E7" s="4" t="n">
        <v>1</v>
      </c>
      <c r="F7" s="4" t="n">
        <v>0</v>
      </c>
      <c r="G7" s="4" t="n">
        <v>0</v>
      </c>
      <c r="H7" s="4" t="n">
        <v>1</v>
      </c>
    </row>
    <row r="8" customFormat="false" ht="18.7" hidden="false" customHeight="true" outlineLevel="0" collapsed="false">
      <c r="A8" s="4" t="n">
        <v>7</v>
      </c>
      <c r="B8" s="4" t="n">
        <v>6</v>
      </c>
      <c r="C8" s="2" t="s">
        <v>260</v>
      </c>
      <c r="D8" s="4" t="n">
        <v>1</v>
      </c>
      <c r="E8" s="4" t="n">
        <v>1</v>
      </c>
      <c r="F8" s="4" t="n">
        <v>0</v>
      </c>
      <c r="G8" s="4" t="n">
        <v>0</v>
      </c>
      <c r="H8" s="4" t="n">
        <v>1</v>
      </c>
    </row>
    <row r="9" customFormat="false" ht="18.7" hidden="false" customHeight="true" outlineLevel="0" collapsed="false">
      <c r="A9" s="4" t="n">
        <v>8</v>
      </c>
      <c r="B9" s="4" t="n">
        <v>6</v>
      </c>
      <c r="C9" s="2" t="s">
        <v>261</v>
      </c>
      <c r="D9" s="4" t="n">
        <v>1</v>
      </c>
      <c r="E9" s="4" t="n">
        <v>1</v>
      </c>
      <c r="F9" s="4" t="n">
        <v>0</v>
      </c>
      <c r="G9" s="4" t="n">
        <v>0</v>
      </c>
      <c r="H9" s="4" t="n">
        <v>1</v>
      </c>
    </row>
    <row r="10" customFormat="false" ht="18.7" hidden="false" customHeight="true" outlineLevel="0" collapsed="false">
      <c r="A10" s="4" t="n">
        <v>9</v>
      </c>
      <c r="B10" s="4" t="n">
        <v>6</v>
      </c>
      <c r="C10" s="2" t="s">
        <v>262</v>
      </c>
      <c r="D10" s="4" t="n">
        <v>1</v>
      </c>
      <c r="E10" s="4" t="n">
        <v>1</v>
      </c>
      <c r="F10" s="4" t="n">
        <v>0</v>
      </c>
      <c r="G10" s="4" t="n">
        <v>0</v>
      </c>
      <c r="H10" s="4" t="n">
        <v>1</v>
      </c>
    </row>
    <row r="11" customFormat="false" ht="18.7" hidden="false" customHeight="true" outlineLevel="0" collapsed="false">
      <c r="A11" s="4" t="n">
        <v>10</v>
      </c>
      <c r="B11" s="4" t="n">
        <v>6</v>
      </c>
      <c r="C11" s="2" t="s">
        <v>263</v>
      </c>
      <c r="D11" s="4" t="n">
        <v>1</v>
      </c>
      <c r="E11" s="4" t="n">
        <v>1</v>
      </c>
      <c r="F11" s="4" t="n">
        <v>0</v>
      </c>
      <c r="G11" s="4" t="n">
        <v>0</v>
      </c>
      <c r="H11" s="4" t="n">
        <v>1</v>
      </c>
    </row>
    <row r="12" customFormat="false" ht="18.7" hidden="false" customHeight="true" outlineLevel="0" collapsed="false">
      <c r="A12" s="4" t="n">
        <v>11</v>
      </c>
      <c r="B12" s="4" t="n">
        <v>6</v>
      </c>
      <c r="C12" s="2" t="s">
        <v>264</v>
      </c>
      <c r="D12" s="4" t="n">
        <v>1</v>
      </c>
      <c r="E12" s="4" t="n">
        <v>1</v>
      </c>
      <c r="F12" s="4" t="n">
        <v>0</v>
      </c>
      <c r="G12" s="4" t="n">
        <v>0</v>
      </c>
      <c r="H12" s="4" t="n">
        <v>1</v>
      </c>
    </row>
    <row r="13" customFormat="false" ht="18.7" hidden="false" customHeight="true" outlineLevel="0" collapsed="false">
      <c r="A13" s="4" t="n">
        <v>12</v>
      </c>
      <c r="B13" s="4" t="n">
        <v>6</v>
      </c>
      <c r="C13" s="2" t="s">
        <v>265</v>
      </c>
      <c r="D13" s="4" t="n">
        <v>1</v>
      </c>
      <c r="E13" s="4" t="n">
        <v>1</v>
      </c>
      <c r="F13" s="4" t="n">
        <v>0</v>
      </c>
      <c r="G13" s="4" t="n">
        <v>0</v>
      </c>
      <c r="H13" s="4" t="n">
        <v>1</v>
      </c>
    </row>
    <row r="14" customFormat="false" ht="18.7" hidden="false" customHeight="true" outlineLevel="0" collapsed="false">
      <c r="A14" s="4" t="n">
        <v>13</v>
      </c>
      <c r="B14" s="4" t="n">
        <v>6</v>
      </c>
      <c r="C14" s="2" t="s">
        <v>266</v>
      </c>
      <c r="D14" s="4" t="n">
        <v>1</v>
      </c>
      <c r="E14" s="4" t="n">
        <v>1</v>
      </c>
      <c r="F14" s="4" t="n">
        <v>0</v>
      </c>
      <c r="G14" s="4" t="n">
        <v>0</v>
      </c>
      <c r="H14" s="4" t="n">
        <v>1</v>
      </c>
    </row>
    <row r="15" customFormat="false" ht="18.7" hidden="false" customHeight="true" outlineLevel="0" collapsed="false">
      <c r="A15" s="4" t="n">
        <v>14</v>
      </c>
      <c r="B15" s="4" t="n">
        <v>11</v>
      </c>
      <c r="C15" s="2" t="s">
        <v>267</v>
      </c>
      <c r="D15" s="4" t="n">
        <v>1</v>
      </c>
      <c r="E15" s="4" t="n">
        <v>1</v>
      </c>
      <c r="F15" s="4" t="n">
        <v>0</v>
      </c>
      <c r="G15" s="4" t="n">
        <v>0</v>
      </c>
      <c r="H15" s="4" t="n">
        <v>1</v>
      </c>
    </row>
    <row r="16" customFormat="false" ht="18.7" hidden="false" customHeight="true" outlineLevel="0" collapsed="false">
      <c r="A16" s="4" t="n">
        <v>15</v>
      </c>
      <c r="B16" s="4" t="n">
        <v>11</v>
      </c>
      <c r="C16" s="2" t="s">
        <v>268</v>
      </c>
      <c r="D16" s="4" t="n">
        <v>1</v>
      </c>
      <c r="E16" s="4" t="n">
        <v>1</v>
      </c>
      <c r="F16" s="4" t="n">
        <v>0</v>
      </c>
      <c r="G16" s="4" t="n">
        <v>0</v>
      </c>
      <c r="H16" s="4" t="n">
        <v>1</v>
      </c>
    </row>
    <row r="17" customFormat="false" ht="18.7" hidden="false" customHeight="true" outlineLevel="0" collapsed="false">
      <c r="A17" s="4" t="n">
        <v>16</v>
      </c>
      <c r="B17" s="4" t="n">
        <v>11</v>
      </c>
      <c r="C17" s="2" t="s">
        <v>269</v>
      </c>
      <c r="D17" s="4" t="n">
        <v>1</v>
      </c>
      <c r="E17" s="4" t="n">
        <v>1</v>
      </c>
      <c r="F17" s="4" t="n">
        <v>0</v>
      </c>
      <c r="G17" s="4" t="n">
        <v>0</v>
      </c>
      <c r="H17" s="4" t="n">
        <v>1</v>
      </c>
    </row>
    <row r="18" customFormat="false" ht="18.7" hidden="false" customHeight="true" outlineLevel="0" collapsed="false">
      <c r="A18" s="4" t="n">
        <v>17</v>
      </c>
      <c r="B18" s="4" t="n">
        <v>11</v>
      </c>
      <c r="C18" s="2" t="s">
        <v>270</v>
      </c>
      <c r="D18" s="4" t="n">
        <v>1</v>
      </c>
      <c r="E18" s="4" t="n">
        <v>1</v>
      </c>
      <c r="F18" s="4" t="n">
        <v>0</v>
      </c>
      <c r="G18" s="4" t="n">
        <v>0</v>
      </c>
      <c r="H18" s="4" t="n">
        <v>1</v>
      </c>
    </row>
    <row r="19" customFormat="false" ht="18.7" hidden="false" customHeight="true" outlineLevel="0" collapsed="false">
      <c r="A19" s="4" t="n">
        <v>18</v>
      </c>
      <c r="B19" s="4" t="n">
        <v>11</v>
      </c>
      <c r="C19" s="2" t="s">
        <v>271</v>
      </c>
      <c r="D19" s="4" t="n">
        <v>1</v>
      </c>
      <c r="E19" s="4" t="n">
        <v>1</v>
      </c>
      <c r="F19" s="4" t="n">
        <v>0</v>
      </c>
      <c r="G19" s="4" t="n">
        <v>0</v>
      </c>
      <c r="H19" s="4" t="n">
        <v>1</v>
      </c>
    </row>
    <row r="20" customFormat="false" ht="18.7" hidden="false" customHeight="true" outlineLevel="0" collapsed="false">
      <c r="A20" s="4" t="n">
        <v>19</v>
      </c>
      <c r="B20" s="4" t="n">
        <v>11</v>
      </c>
      <c r="C20" s="2" t="s">
        <v>272</v>
      </c>
      <c r="D20" s="4" t="n">
        <v>1</v>
      </c>
      <c r="E20" s="4" t="n">
        <v>1</v>
      </c>
      <c r="F20" s="4" t="n">
        <v>0</v>
      </c>
      <c r="G20" s="4" t="n">
        <v>0</v>
      </c>
      <c r="H20" s="4" t="n">
        <v>1</v>
      </c>
    </row>
    <row r="21" customFormat="false" ht="18.7" hidden="false" customHeight="true" outlineLevel="0" collapsed="false">
      <c r="A21" s="4" t="n">
        <v>20</v>
      </c>
      <c r="B21" s="4" t="n">
        <v>11</v>
      </c>
      <c r="C21" s="2" t="s">
        <v>273</v>
      </c>
      <c r="D21" s="4" t="n">
        <v>1</v>
      </c>
      <c r="E21" s="4" t="n">
        <v>1</v>
      </c>
      <c r="F21" s="4" t="n">
        <v>0</v>
      </c>
      <c r="G21" s="4" t="n">
        <v>0</v>
      </c>
      <c r="H21" s="4" t="n">
        <v>1</v>
      </c>
    </row>
    <row r="22" customFormat="false" ht="18.7" hidden="false" customHeight="true" outlineLevel="0" collapsed="false">
      <c r="A22" s="4" t="n">
        <v>21</v>
      </c>
      <c r="B22" s="4" t="n">
        <v>6</v>
      </c>
      <c r="C22" s="2" t="s">
        <v>274</v>
      </c>
      <c r="D22" s="4" t="n">
        <v>1</v>
      </c>
      <c r="E22" s="4" t="n">
        <v>0</v>
      </c>
      <c r="F22" s="4" t="n">
        <v>0</v>
      </c>
      <c r="G22" s="4" t="n">
        <v>1</v>
      </c>
      <c r="H22" s="4" t="n">
        <v>1</v>
      </c>
    </row>
    <row r="23" customFormat="false" ht="18.7" hidden="false" customHeight="true" outlineLevel="0" collapsed="false">
      <c r="A23" s="4" t="n">
        <v>22</v>
      </c>
      <c r="B23" s="4" t="n">
        <v>8</v>
      </c>
      <c r="C23" s="2" t="s">
        <v>275</v>
      </c>
      <c r="D23" s="4" t="n">
        <v>1</v>
      </c>
      <c r="E23" s="4" t="n">
        <v>1</v>
      </c>
      <c r="F23" s="4" t="n">
        <v>0</v>
      </c>
      <c r="G23" s="4" t="n">
        <v>1</v>
      </c>
      <c r="H23" s="4" t="n">
        <v>2</v>
      </c>
    </row>
    <row r="24" customFormat="false" ht="18.7" hidden="false" customHeight="true" outlineLevel="0" collapsed="false">
      <c r="A24" s="4" t="n">
        <v>23</v>
      </c>
      <c r="B24" s="4" t="n">
        <v>6</v>
      </c>
      <c r="C24" s="2" t="s">
        <v>276</v>
      </c>
      <c r="D24" s="4" t="n">
        <v>1</v>
      </c>
      <c r="E24" s="4" t="n">
        <v>1</v>
      </c>
      <c r="F24" s="4" t="n">
        <v>1</v>
      </c>
      <c r="G24" s="4" t="n">
        <v>0</v>
      </c>
      <c r="H24" s="4" t="n">
        <v>2</v>
      </c>
    </row>
    <row r="25" customFormat="false" ht="18.7" hidden="false" customHeight="true" outlineLevel="0" collapsed="false">
      <c r="A25" s="4" t="n">
        <v>24</v>
      </c>
      <c r="B25" s="4" t="n">
        <v>6</v>
      </c>
      <c r="C25" s="2" t="s">
        <v>277</v>
      </c>
      <c r="D25" s="4" t="n">
        <v>1</v>
      </c>
      <c r="E25" s="4" t="n">
        <v>1</v>
      </c>
      <c r="F25" s="4" t="n">
        <v>1</v>
      </c>
      <c r="G25" s="4" t="n">
        <v>1</v>
      </c>
      <c r="H25" s="4" t="n">
        <v>3</v>
      </c>
    </row>
    <row r="26" customFormat="false" ht="18.7" hidden="false" customHeight="true" outlineLevel="0" collapsed="false">
      <c r="A26" s="4" t="n">
        <v>25</v>
      </c>
      <c r="B26" s="4" t="n">
        <v>6</v>
      </c>
      <c r="C26" s="2" t="s">
        <v>278</v>
      </c>
      <c r="D26" s="4" t="n">
        <v>1</v>
      </c>
      <c r="E26" s="4" t="n">
        <v>1</v>
      </c>
      <c r="F26" s="4" t="n">
        <v>1</v>
      </c>
      <c r="G26" s="4" t="n">
        <v>1</v>
      </c>
      <c r="H26" s="4" t="n">
        <v>3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7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4" width="10.31"/>
    <col collapsed="false" customWidth="true" hidden="false" outlineLevel="0" max="2" min="2" style="2" width="20.83"/>
    <col collapsed="false" customWidth="true" hidden="false" outlineLevel="0" max="3" min="3" style="2" width="15.84"/>
    <col collapsed="false" customWidth="true" hidden="false" outlineLevel="0" max="4" min="4" style="2" width="28.19"/>
    <col collapsed="false" customWidth="true" hidden="false" outlineLevel="0" max="5" min="5" style="4" width="16.94"/>
    <col collapsed="false" customWidth="true" hidden="false" outlineLevel="0" max="6" min="6" style="6" width="126.43"/>
    <col collapsed="false" customWidth="true" hidden="false" outlineLevel="0" max="7" min="7" style="2" width="64.05"/>
    <col collapsed="false" customWidth="true" hidden="false" outlineLevel="0" max="8" min="8" style="4" width="20.42"/>
    <col collapsed="false" customWidth="true" hidden="false" outlineLevel="0" max="9" min="9" style="2" width="32.22"/>
    <col collapsed="false" customWidth="true" hidden="false" outlineLevel="0" max="10" min="10" style="4" width="17.92"/>
    <col collapsed="false" customWidth="true" hidden="false" outlineLevel="0" max="11" min="11" style="0" width="22.57"/>
    <col collapsed="false" customWidth="true" hidden="false" outlineLevel="0" max="12" min="12" style="0" width="21.88"/>
    <col collapsed="false" customWidth="false" hidden="false" outlineLevel="0" max="1018" min="14" style="2" width="11.52"/>
  </cols>
  <sheetData>
    <row r="1" customFormat="false" ht="23.05" hidden="false" customHeight="true" outlineLevel="0" collapsed="false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281</v>
      </c>
      <c r="K1" s="2"/>
      <c r="L1" s="2"/>
      <c r="M1" s="2"/>
    </row>
    <row r="2" customFormat="false" ht="18.7" hidden="false" customHeight="true" outlineLevel="0" collapsed="false">
      <c r="A2" s="4" t="n">
        <v>1</v>
      </c>
      <c r="B2" s="6" t="str">
        <f aca="false">HYPERLINK("https://mncourtfraud.com/file/27-CR-23-3459.pdf","27-CR-23-3459")</f>
        <v>27-CR-23-3459</v>
      </c>
      <c r="C2" s="2" t="n">
        <v>680</v>
      </c>
      <c r="D2" s="2" t="s">
        <v>46</v>
      </c>
      <c r="E2" s="7" t="n">
        <v>45058</v>
      </c>
      <c r="F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" s="2" t="s">
        <v>47</v>
      </c>
      <c r="H2" s="4" t="n">
        <v>3</v>
      </c>
      <c r="I2" s="2" t="s">
        <v>254</v>
      </c>
      <c r="J2" s="4" t="n">
        <v>1</v>
      </c>
    </row>
    <row r="3" customFormat="false" ht="18.7" hidden="false" customHeight="true" outlineLevel="0" collapsed="false">
      <c r="A3" s="4" t="n">
        <v>2</v>
      </c>
      <c r="B3" s="6" t="str">
        <f aca="false">HYPERLINK("https://mncourtfraud.com/file/27-CR-23-3460.pdf","27-CR-23-3460")</f>
        <v>27-CR-23-3460</v>
      </c>
      <c r="C3" s="2" t="n">
        <v>680</v>
      </c>
      <c r="D3" s="2" t="s">
        <v>46</v>
      </c>
      <c r="E3" s="7" t="n">
        <v>45058</v>
      </c>
      <c r="F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" s="2" t="s">
        <v>47</v>
      </c>
      <c r="H3" s="4" t="n">
        <v>3</v>
      </c>
      <c r="I3" s="2" t="s">
        <v>254</v>
      </c>
      <c r="J3" s="4" t="n">
        <v>1</v>
      </c>
    </row>
    <row r="4" customFormat="false" ht="18.7" hidden="false" customHeight="true" outlineLevel="0" collapsed="false">
      <c r="A4" s="4" t="n">
        <v>3</v>
      </c>
      <c r="B4" s="6" t="str">
        <f aca="false">HYPERLINK("https://mncourtfraud.com/file/27-CR-23-3459.pdf","27-CR-23-3459")</f>
        <v>27-CR-23-3459</v>
      </c>
      <c r="C4" s="2" t="n">
        <v>680</v>
      </c>
      <c r="D4" s="2" t="s">
        <v>46</v>
      </c>
      <c r="E4" s="7" t="n">
        <v>45058</v>
      </c>
      <c r="F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4" s="2" t="s">
        <v>47</v>
      </c>
      <c r="H4" s="4" t="n">
        <v>4</v>
      </c>
      <c r="I4" s="2" t="s">
        <v>255</v>
      </c>
      <c r="J4" s="4" t="n">
        <v>1</v>
      </c>
    </row>
    <row r="5" customFormat="false" ht="18.7" hidden="false" customHeight="true" outlineLevel="0" collapsed="false">
      <c r="A5" s="4" t="n">
        <v>4</v>
      </c>
      <c r="B5" s="6" t="str">
        <f aca="false">HYPERLINK("https://mncourtfraud.com/file/27-CR-23-3460.pdf","27-CR-23-3460")</f>
        <v>27-CR-23-3460</v>
      </c>
      <c r="C5" s="2" t="n">
        <v>680</v>
      </c>
      <c r="D5" s="2" t="s">
        <v>46</v>
      </c>
      <c r="E5" s="7" t="n">
        <v>45058</v>
      </c>
      <c r="F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5" s="2" t="s">
        <v>47</v>
      </c>
      <c r="H5" s="4" t="n">
        <v>4</v>
      </c>
      <c r="I5" s="2" t="s">
        <v>255</v>
      </c>
      <c r="J5" s="4" t="n">
        <v>1</v>
      </c>
    </row>
    <row r="6" customFormat="false" ht="18.7" hidden="false" customHeight="true" outlineLevel="0" collapsed="false">
      <c r="A6" s="4" t="n">
        <v>5</v>
      </c>
      <c r="B6" s="6" t="str">
        <f aca="false">HYPERLINK("https://mncourtfraud.com/file/27-CR-23-3459.pdf","27-CR-23-3459")</f>
        <v>27-CR-23-3459</v>
      </c>
      <c r="C6" s="2" t="n">
        <v>680</v>
      </c>
      <c r="D6" s="2" t="s">
        <v>46</v>
      </c>
      <c r="E6" s="7" t="n">
        <v>45058</v>
      </c>
      <c r="F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6" s="2" t="s">
        <v>47</v>
      </c>
      <c r="H6" s="4" t="n">
        <v>6</v>
      </c>
      <c r="I6" s="2" t="s">
        <v>256</v>
      </c>
      <c r="J6" s="4" t="n">
        <v>8</v>
      </c>
    </row>
    <row r="7" customFormat="false" ht="18.7" hidden="false" customHeight="true" outlineLevel="0" collapsed="false">
      <c r="A7" s="4" t="n">
        <v>6</v>
      </c>
      <c r="B7" s="6" t="str">
        <f aca="false">HYPERLINK("https://mncourtfraud.com/file/27-CR-23-3460.pdf","27-CR-23-3460")</f>
        <v>27-CR-23-3460</v>
      </c>
      <c r="C7" s="2" t="n">
        <v>680</v>
      </c>
      <c r="D7" s="2" t="s">
        <v>46</v>
      </c>
      <c r="E7" s="7" t="n">
        <v>45058</v>
      </c>
      <c r="F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7" s="2" t="s">
        <v>47</v>
      </c>
      <c r="H7" s="4" t="n">
        <v>6</v>
      </c>
      <c r="I7" s="2" t="s">
        <v>256</v>
      </c>
      <c r="J7" s="4" t="n">
        <v>8</v>
      </c>
    </row>
    <row r="8" customFormat="false" ht="18.7" hidden="false" customHeight="true" outlineLevel="0" collapsed="false">
      <c r="A8" s="4" t="n">
        <v>7</v>
      </c>
      <c r="B8" s="6" t="str">
        <f aca="false">HYPERLINK("https://mncourtfraud.com/file/27-CR-23-3459.pdf","27-CR-23-3459")</f>
        <v>27-CR-23-3459</v>
      </c>
      <c r="C8" s="2" t="n">
        <v>680</v>
      </c>
      <c r="D8" s="2" t="s">
        <v>46</v>
      </c>
      <c r="E8" s="7" t="n">
        <v>45058</v>
      </c>
      <c r="F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8" s="2" t="s">
        <v>47</v>
      </c>
      <c r="H8" s="4" t="n">
        <v>6</v>
      </c>
      <c r="I8" s="2" t="s">
        <v>257</v>
      </c>
      <c r="J8" s="4" t="n">
        <v>1</v>
      </c>
    </row>
    <row r="9" customFormat="false" ht="18.7" hidden="false" customHeight="true" outlineLevel="0" collapsed="false">
      <c r="A9" s="4" t="n">
        <v>8</v>
      </c>
      <c r="B9" s="6" t="str">
        <f aca="false">HYPERLINK("https://mncourtfraud.com/file/27-CR-23-3460.pdf","27-CR-23-3460")</f>
        <v>27-CR-23-3460</v>
      </c>
      <c r="C9" s="2" t="n">
        <v>680</v>
      </c>
      <c r="D9" s="2" t="s">
        <v>46</v>
      </c>
      <c r="E9" s="7" t="n">
        <v>45058</v>
      </c>
      <c r="F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9" s="2" t="s">
        <v>47</v>
      </c>
      <c r="H9" s="4" t="n">
        <v>6</v>
      </c>
      <c r="I9" s="2" t="s">
        <v>257</v>
      </c>
      <c r="J9" s="4" t="n">
        <v>1</v>
      </c>
    </row>
    <row r="10" customFormat="false" ht="18.7" hidden="false" customHeight="true" outlineLevel="0" collapsed="false">
      <c r="A10" s="4" t="n">
        <v>9</v>
      </c>
      <c r="B10" s="6" t="str">
        <f aca="false">HYPERLINK("https://mncourtfraud.com/file/27-CR-23-3459.pdf","27-CR-23-3459")</f>
        <v>27-CR-23-3459</v>
      </c>
      <c r="C10" s="2" t="n">
        <v>680</v>
      </c>
      <c r="D10" s="2" t="s">
        <v>46</v>
      </c>
      <c r="E10" s="7" t="n">
        <v>45058</v>
      </c>
      <c r="F1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0" s="2" t="s">
        <v>47</v>
      </c>
      <c r="H10" s="4" t="n">
        <v>6</v>
      </c>
      <c r="I10" s="2" t="s">
        <v>258</v>
      </c>
      <c r="J10" s="4" t="n">
        <v>1</v>
      </c>
    </row>
    <row r="11" customFormat="false" ht="18.7" hidden="false" customHeight="true" outlineLevel="0" collapsed="false">
      <c r="A11" s="4" t="n">
        <v>10</v>
      </c>
      <c r="B11" s="6" t="str">
        <f aca="false">HYPERLINK("https://mncourtfraud.com/file/27-CR-23-3460.pdf","27-CR-23-3460")</f>
        <v>27-CR-23-3460</v>
      </c>
      <c r="C11" s="2" t="n">
        <v>680</v>
      </c>
      <c r="D11" s="2" t="s">
        <v>46</v>
      </c>
      <c r="E11" s="7" t="n">
        <v>45058</v>
      </c>
      <c r="F1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1" s="2" t="s">
        <v>47</v>
      </c>
      <c r="H11" s="4" t="n">
        <v>6</v>
      </c>
      <c r="I11" s="2" t="s">
        <v>258</v>
      </c>
      <c r="J11" s="4" t="n">
        <v>1</v>
      </c>
    </row>
    <row r="12" customFormat="false" ht="18.7" hidden="false" customHeight="true" outlineLevel="0" collapsed="false">
      <c r="A12" s="4" t="n">
        <v>11</v>
      </c>
      <c r="B12" s="6" t="str">
        <f aca="false">HYPERLINK("https://mncourtfraud.com/file/27-CR-23-3459.pdf","27-CR-23-3459")</f>
        <v>27-CR-23-3459</v>
      </c>
      <c r="C12" s="2" t="n">
        <v>680</v>
      </c>
      <c r="D12" s="2" t="s">
        <v>46</v>
      </c>
      <c r="E12" s="7" t="n">
        <v>45058</v>
      </c>
      <c r="F1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2" s="2" t="s">
        <v>47</v>
      </c>
      <c r="H12" s="4" t="n">
        <v>6</v>
      </c>
      <c r="I12" s="2" t="s">
        <v>259</v>
      </c>
      <c r="J12" s="4" t="n">
        <v>3</v>
      </c>
    </row>
    <row r="13" customFormat="false" ht="18.7" hidden="false" customHeight="true" outlineLevel="0" collapsed="false">
      <c r="A13" s="4" t="n">
        <v>12</v>
      </c>
      <c r="B13" s="6" t="str">
        <f aca="false">HYPERLINK("https://mncourtfraud.com/file/27-CR-23-3460.pdf","27-CR-23-3460")</f>
        <v>27-CR-23-3460</v>
      </c>
      <c r="C13" s="2" t="n">
        <v>680</v>
      </c>
      <c r="D13" s="2" t="s">
        <v>46</v>
      </c>
      <c r="E13" s="7" t="n">
        <v>45058</v>
      </c>
      <c r="F1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3" s="2" t="s">
        <v>47</v>
      </c>
      <c r="H13" s="4" t="n">
        <v>6</v>
      </c>
      <c r="I13" s="2" t="s">
        <v>259</v>
      </c>
      <c r="J13" s="4" t="n">
        <v>3</v>
      </c>
    </row>
    <row r="14" customFormat="false" ht="18.7" hidden="false" customHeight="true" outlineLevel="0" collapsed="false">
      <c r="A14" s="4" t="n">
        <v>13</v>
      </c>
      <c r="B14" s="6" t="str">
        <f aca="false">HYPERLINK("https://mncourtfraud.com/file/27-CR-23-3459.pdf","27-CR-23-3459")</f>
        <v>27-CR-23-3459</v>
      </c>
      <c r="C14" s="2" t="n">
        <v>680</v>
      </c>
      <c r="D14" s="2" t="s">
        <v>46</v>
      </c>
      <c r="E14" s="7" t="n">
        <v>45058</v>
      </c>
      <c r="F1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4" s="2" t="s">
        <v>47</v>
      </c>
      <c r="H14" s="4" t="n">
        <v>6</v>
      </c>
      <c r="I14" s="2" t="s">
        <v>260</v>
      </c>
      <c r="J14" s="4" t="n">
        <v>3</v>
      </c>
    </row>
    <row r="15" customFormat="false" ht="18.7" hidden="false" customHeight="true" outlineLevel="0" collapsed="false">
      <c r="A15" s="4" t="n">
        <v>14</v>
      </c>
      <c r="B15" s="6" t="str">
        <f aca="false">HYPERLINK("https://mncourtfraud.com/file/27-CR-23-3460.pdf","27-CR-23-3460")</f>
        <v>27-CR-23-3460</v>
      </c>
      <c r="C15" s="2" t="n">
        <v>680</v>
      </c>
      <c r="D15" s="2" t="s">
        <v>46</v>
      </c>
      <c r="E15" s="7" t="n">
        <v>45058</v>
      </c>
      <c r="F1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5" s="2" t="s">
        <v>47</v>
      </c>
      <c r="H15" s="4" t="n">
        <v>6</v>
      </c>
      <c r="I15" s="2" t="s">
        <v>260</v>
      </c>
      <c r="J15" s="4" t="n">
        <v>3</v>
      </c>
    </row>
    <row r="16" customFormat="false" ht="18.7" hidden="false" customHeight="true" outlineLevel="0" collapsed="false">
      <c r="A16" s="4" t="n">
        <v>15</v>
      </c>
      <c r="B16" s="6" t="str">
        <f aca="false">HYPERLINK("https://mncourtfraud.com/file/27-CR-23-3459.pdf","27-CR-23-3459")</f>
        <v>27-CR-23-3459</v>
      </c>
      <c r="C16" s="2" t="n">
        <v>680</v>
      </c>
      <c r="D16" s="2" t="s">
        <v>46</v>
      </c>
      <c r="E16" s="7" t="n">
        <v>45058</v>
      </c>
      <c r="F1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6" s="2" t="s">
        <v>47</v>
      </c>
      <c r="H16" s="4" t="n">
        <v>6</v>
      </c>
      <c r="I16" s="2" t="s">
        <v>261</v>
      </c>
      <c r="J16" s="4" t="n">
        <v>1</v>
      </c>
    </row>
    <row r="17" customFormat="false" ht="18.7" hidden="false" customHeight="true" outlineLevel="0" collapsed="false">
      <c r="A17" s="4" t="n">
        <v>16</v>
      </c>
      <c r="B17" s="6" t="str">
        <f aca="false">HYPERLINK("https://mncourtfraud.com/file/27-CR-23-3460.pdf","27-CR-23-3460")</f>
        <v>27-CR-23-3460</v>
      </c>
      <c r="C17" s="2" t="n">
        <v>680</v>
      </c>
      <c r="D17" s="2" t="s">
        <v>46</v>
      </c>
      <c r="E17" s="7" t="n">
        <v>45058</v>
      </c>
      <c r="F1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7" s="2" t="s">
        <v>47</v>
      </c>
      <c r="H17" s="4" t="n">
        <v>6</v>
      </c>
      <c r="I17" s="2" t="s">
        <v>261</v>
      </c>
      <c r="J17" s="4" t="n">
        <v>1</v>
      </c>
    </row>
    <row r="18" customFormat="false" ht="18.7" hidden="false" customHeight="true" outlineLevel="0" collapsed="false">
      <c r="A18" s="4" t="n">
        <v>17</v>
      </c>
      <c r="B18" s="6" t="str">
        <f aca="false">HYPERLINK("https://mncourtfraud.com/file/27-CR-23-3459.pdf","27-CR-23-3459")</f>
        <v>27-CR-23-3459</v>
      </c>
      <c r="C18" s="2" t="n">
        <v>680</v>
      </c>
      <c r="D18" s="2" t="s">
        <v>46</v>
      </c>
      <c r="E18" s="7" t="n">
        <v>45058</v>
      </c>
      <c r="F1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18" s="2" t="s">
        <v>47</v>
      </c>
      <c r="H18" s="4" t="n">
        <v>6</v>
      </c>
      <c r="I18" s="2" t="s">
        <v>262</v>
      </c>
      <c r="J18" s="4" t="n">
        <v>9</v>
      </c>
    </row>
    <row r="19" customFormat="false" ht="18.7" hidden="false" customHeight="true" outlineLevel="0" collapsed="false">
      <c r="A19" s="4" t="n">
        <v>18</v>
      </c>
      <c r="B19" s="6" t="str">
        <f aca="false">HYPERLINK("https://mncourtfraud.com/file/27-CR-23-3460.pdf","27-CR-23-3460")</f>
        <v>27-CR-23-3460</v>
      </c>
      <c r="C19" s="2" t="n">
        <v>680</v>
      </c>
      <c r="D19" s="2" t="s">
        <v>46</v>
      </c>
      <c r="E19" s="7" t="n">
        <v>45058</v>
      </c>
      <c r="F1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19" s="2" t="s">
        <v>47</v>
      </c>
      <c r="H19" s="4" t="n">
        <v>6</v>
      </c>
      <c r="I19" s="2" t="s">
        <v>262</v>
      </c>
      <c r="J19" s="4" t="n">
        <v>9</v>
      </c>
    </row>
    <row r="20" customFormat="false" ht="18.7" hidden="false" customHeight="true" outlineLevel="0" collapsed="false">
      <c r="A20" s="4" t="n">
        <v>19</v>
      </c>
      <c r="B20" s="6" t="str">
        <f aca="false">HYPERLINK("https://mncourtfraud.com/file/27-CR-23-3459.pdf","27-CR-23-3459")</f>
        <v>27-CR-23-3459</v>
      </c>
      <c r="C20" s="2" t="n">
        <v>680</v>
      </c>
      <c r="D20" s="2" t="s">
        <v>46</v>
      </c>
      <c r="E20" s="7" t="n">
        <v>45058</v>
      </c>
      <c r="F2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0" s="2" t="s">
        <v>47</v>
      </c>
      <c r="H20" s="4" t="n">
        <v>6</v>
      </c>
      <c r="I20" s="2" t="s">
        <v>263</v>
      </c>
      <c r="J20" s="4" t="n">
        <v>5</v>
      </c>
    </row>
    <row r="21" customFormat="false" ht="18.7" hidden="false" customHeight="true" outlineLevel="0" collapsed="false">
      <c r="A21" s="4" t="n">
        <v>20</v>
      </c>
      <c r="B21" s="6" t="str">
        <f aca="false">HYPERLINK("https://mncourtfraud.com/file/27-CR-23-3460.pdf","27-CR-23-3460")</f>
        <v>27-CR-23-3460</v>
      </c>
      <c r="C21" s="2" t="n">
        <v>680</v>
      </c>
      <c r="D21" s="2" t="s">
        <v>46</v>
      </c>
      <c r="E21" s="7" t="n">
        <v>45058</v>
      </c>
      <c r="F2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1" s="2" t="s">
        <v>47</v>
      </c>
      <c r="H21" s="4" t="n">
        <v>6</v>
      </c>
      <c r="I21" s="2" t="s">
        <v>263</v>
      </c>
      <c r="J21" s="4" t="n">
        <v>5</v>
      </c>
    </row>
    <row r="22" customFormat="false" ht="18.7" hidden="false" customHeight="true" outlineLevel="0" collapsed="false">
      <c r="A22" s="4" t="n">
        <v>21</v>
      </c>
      <c r="B22" s="6" t="str">
        <f aca="false">HYPERLINK("https://mncourtfraud.com/file/27-CR-23-3459.pdf","27-CR-23-3459")</f>
        <v>27-CR-23-3459</v>
      </c>
      <c r="C22" s="2" t="n">
        <v>680</v>
      </c>
      <c r="D22" s="2" t="s">
        <v>46</v>
      </c>
      <c r="E22" s="7" t="n">
        <v>45058</v>
      </c>
      <c r="F2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2" s="2" t="s">
        <v>47</v>
      </c>
      <c r="H22" s="4" t="n">
        <v>6</v>
      </c>
      <c r="I22" s="2" t="s">
        <v>264</v>
      </c>
      <c r="J22" s="4" t="n">
        <v>1</v>
      </c>
    </row>
    <row r="23" customFormat="false" ht="18.7" hidden="false" customHeight="true" outlineLevel="0" collapsed="false">
      <c r="A23" s="4" t="n">
        <v>22</v>
      </c>
      <c r="B23" s="6" t="str">
        <f aca="false">HYPERLINK("https://mncourtfraud.com/file/27-CR-23-3460.pdf","27-CR-23-3460")</f>
        <v>27-CR-23-3460</v>
      </c>
      <c r="C23" s="2" t="n">
        <v>680</v>
      </c>
      <c r="D23" s="2" t="s">
        <v>46</v>
      </c>
      <c r="E23" s="7" t="n">
        <v>45058</v>
      </c>
      <c r="F2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3" s="2" t="s">
        <v>47</v>
      </c>
      <c r="H23" s="4" t="n">
        <v>6</v>
      </c>
      <c r="I23" s="2" t="s">
        <v>264</v>
      </c>
      <c r="J23" s="4" t="n">
        <v>1</v>
      </c>
    </row>
    <row r="24" customFormat="false" ht="18.7" hidden="false" customHeight="true" outlineLevel="0" collapsed="false">
      <c r="A24" s="4" t="n">
        <v>23</v>
      </c>
      <c r="B24" s="6" t="str">
        <f aca="false">HYPERLINK("https://mncourtfraud.com/file/27-CR-23-3459.pdf","27-CR-23-3459")</f>
        <v>27-CR-23-3459</v>
      </c>
      <c r="C24" s="2" t="n">
        <v>680</v>
      </c>
      <c r="D24" s="2" t="s">
        <v>46</v>
      </c>
      <c r="E24" s="7" t="n">
        <v>45058</v>
      </c>
      <c r="F2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4" s="2" t="s">
        <v>47</v>
      </c>
      <c r="H24" s="4" t="n">
        <v>6</v>
      </c>
      <c r="I24" s="2" t="s">
        <v>265</v>
      </c>
      <c r="J24" s="4" t="n">
        <v>1</v>
      </c>
    </row>
    <row r="25" customFormat="false" ht="18.7" hidden="false" customHeight="true" outlineLevel="0" collapsed="false">
      <c r="A25" s="4" t="n">
        <v>24</v>
      </c>
      <c r="B25" s="6" t="str">
        <f aca="false">HYPERLINK("https://mncourtfraud.com/file/27-CR-23-3460.pdf","27-CR-23-3460")</f>
        <v>27-CR-23-3460</v>
      </c>
      <c r="C25" s="2" t="n">
        <v>680</v>
      </c>
      <c r="D25" s="2" t="s">
        <v>46</v>
      </c>
      <c r="E25" s="7" t="n">
        <v>45058</v>
      </c>
      <c r="F2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5" s="2" t="s">
        <v>47</v>
      </c>
      <c r="H25" s="4" t="n">
        <v>6</v>
      </c>
      <c r="I25" s="2" t="s">
        <v>265</v>
      </c>
      <c r="J25" s="4" t="n">
        <v>1</v>
      </c>
    </row>
    <row r="26" customFormat="false" ht="18.7" hidden="false" customHeight="true" outlineLevel="0" collapsed="false">
      <c r="A26" s="4" t="n">
        <v>25</v>
      </c>
      <c r="B26" s="6" t="str">
        <f aca="false">HYPERLINK("https://mncourtfraud.com/file/27-CR-23-3459.pdf","27-CR-23-3459")</f>
        <v>27-CR-23-3459</v>
      </c>
      <c r="C26" s="2" t="n">
        <v>680</v>
      </c>
      <c r="D26" s="2" t="s">
        <v>46</v>
      </c>
      <c r="E26" s="7" t="n">
        <v>45058</v>
      </c>
      <c r="F2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6" s="2" t="s">
        <v>47</v>
      </c>
      <c r="H26" s="4" t="n">
        <v>6</v>
      </c>
      <c r="I26" s="2" t="s">
        <v>266</v>
      </c>
      <c r="J26" s="4" t="n">
        <v>1</v>
      </c>
    </row>
    <row r="27" customFormat="false" ht="18.7" hidden="false" customHeight="true" outlineLevel="0" collapsed="false">
      <c r="A27" s="4" t="n">
        <v>26</v>
      </c>
      <c r="B27" s="6" t="str">
        <f aca="false">HYPERLINK("https://mncourtfraud.com/file/27-CR-23-3460.pdf","27-CR-23-3460")</f>
        <v>27-CR-23-3460</v>
      </c>
      <c r="C27" s="2" t="n">
        <v>680</v>
      </c>
      <c r="D27" s="2" t="s">
        <v>46</v>
      </c>
      <c r="E27" s="7" t="n">
        <v>45058</v>
      </c>
      <c r="F2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7" s="2" t="s">
        <v>47</v>
      </c>
      <c r="H27" s="4" t="n">
        <v>6</v>
      </c>
      <c r="I27" s="2" t="s">
        <v>266</v>
      </c>
      <c r="J27" s="4" t="n">
        <v>1</v>
      </c>
    </row>
    <row r="28" customFormat="false" ht="18.7" hidden="false" customHeight="true" outlineLevel="0" collapsed="false">
      <c r="A28" s="4" t="n">
        <v>27</v>
      </c>
      <c r="B28" s="6" t="str">
        <f aca="false">HYPERLINK("https://mncourtfraud.com/file/27-CR-23-3459.pdf","27-CR-23-3459")</f>
        <v>27-CR-23-3459</v>
      </c>
      <c r="C28" s="2" t="n">
        <v>680</v>
      </c>
      <c r="D28" s="2" t="s">
        <v>46</v>
      </c>
      <c r="E28" s="7" t="n">
        <v>45058</v>
      </c>
      <c r="F2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8" s="2" t="s">
        <v>47</v>
      </c>
      <c r="H28" s="4" t="n">
        <v>11</v>
      </c>
      <c r="I28" s="2" t="s">
        <v>267</v>
      </c>
      <c r="J28" s="4" t="n">
        <v>4</v>
      </c>
    </row>
    <row r="29" customFormat="false" ht="18.7" hidden="false" customHeight="true" outlineLevel="0" collapsed="false">
      <c r="A29" s="4" t="n">
        <v>28</v>
      </c>
      <c r="B29" s="6" t="str">
        <f aca="false">HYPERLINK("https://mncourtfraud.com/file/27-CR-23-3460.pdf","27-CR-23-3460")</f>
        <v>27-CR-23-3460</v>
      </c>
      <c r="C29" s="2" t="n">
        <v>680</v>
      </c>
      <c r="D29" s="2" t="s">
        <v>46</v>
      </c>
      <c r="E29" s="7" t="n">
        <v>45058</v>
      </c>
      <c r="F2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9" s="2" t="s">
        <v>47</v>
      </c>
      <c r="H29" s="4" t="n">
        <v>11</v>
      </c>
      <c r="I29" s="2" t="s">
        <v>267</v>
      </c>
      <c r="J29" s="4" t="n">
        <v>4</v>
      </c>
    </row>
    <row r="30" customFormat="false" ht="18.7" hidden="false" customHeight="true" outlineLevel="0" collapsed="false">
      <c r="A30" s="4" t="n">
        <v>29</v>
      </c>
      <c r="B30" s="6" t="str">
        <f aca="false">HYPERLINK("https://mncourtfraud.com/file/27-CR-23-3459.pdf","27-CR-23-3459")</f>
        <v>27-CR-23-3459</v>
      </c>
      <c r="C30" s="2" t="n">
        <v>680</v>
      </c>
      <c r="D30" s="2" t="s">
        <v>46</v>
      </c>
      <c r="E30" s="7" t="n">
        <v>45058</v>
      </c>
      <c r="F3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0" s="2" t="s">
        <v>47</v>
      </c>
      <c r="H30" s="4" t="n">
        <v>11</v>
      </c>
      <c r="I30" s="2" t="s">
        <v>268</v>
      </c>
      <c r="J30" s="4" t="n">
        <v>1</v>
      </c>
    </row>
    <row r="31" customFormat="false" ht="18.7" hidden="false" customHeight="true" outlineLevel="0" collapsed="false">
      <c r="A31" s="4" t="n">
        <v>30</v>
      </c>
      <c r="B31" s="6" t="str">
        <f aca="false">HYPERLINK("https://mncourtfraud.com/file/27-CR-23-3460.pdf","27-CR-23-3460")</f>
        <v>27-CR-23-3460</v>
      </c>
      <c r="C31" s="2" t="n">
        <v>680</v>
      </c>
      <c r="D31" s="2" t="s">
        <v>46</v>
      </c>
      <c r="E31" s="7" t="n">
        <v>45058</v>
      </c>
      <c r="F3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1" s="2" t="s">
        <v>47</v>
      </c>
      <c r="H31" s="4" t="n">
        <v>11</v>
      </c>
      <c r="I31" s="2" t="s">
        <v>268</v>
      </c>
      <c r="J31" s="4" t="n">
        <v>1</v>
      </c>
    </row>
    <row r="32" customFormat="false" ht="18.7" hidden="false" customHeight="true" outlineLevel="0" collapsed="false">
      <c r="A32" s="4" t="n">
        <v>31</v>
      </c>
      <c r="B32" s="6" t="str">
        <f aca="false">HYPERLINK("https://mncourtfraud.com/file/27-CR-23-3459.pdf","27-CR-23-3459")</f>
        <v>27-CR-23-3459</v>
      </c>
      <c r="C32" s="2" t="n">
        <v>680</v>
      </c>
      <c r="D32" s="2" t="s">
        <v>46</v>
      </c>
      <c r="E32" s="7" t="n">
        <v>45058</v>
      </c>
      <c r="F32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2" s="2" t="s">
        <v>47</v>
      </c>
      <c r="H32" s="4" t="n">
        <v>11</v>
      </c>
      <c r="I32" s="2" t="s">
        <v>269</v>
      </c>
      <c r="J32" s="4" t="n">
        <v>4</v>
      </c>
    </row>
    <row r="33" customFormat="false" ht="18.7" hidden="false" customHeight="true" outlineLevel="0" collapsed="false">
      <c r="A33" s="4" t="n">
        <v>32</v>
      </c>
      <c r="B33" s="6" t="str">
        <f aca="false">HYPERLINK("https://mncourtfraud.com/file/27-CR-23-3460.pdf","27-CR-23-3460")</f>
        <v>27-CR-23-3460</v>
      </c>
      <c r="C33" s="2" t="n">
        <v>680</v>
      </c>
      <c r="D33" s="2" t="s">
        <v>46</v>
      </c>
      <c r="E33" s="7" t="n">
        <v>45058</v>
      </c>
      <c r="F33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3" s="2" t="s">
        <v>47</v>
      </c>
      <c r="H33" s="4" t="n">
        <v>11</v>
      </c>
      <c r="I33" s="2" t="s">
        <v>269</v>
      </c>
      <c r="J33" s="4" t="n">
        <v>4</v>
      </c>
    </row>
    <row r="34" customFormat="false" ht="18.7" hidden="false" customHeight="true" outlineLevel="0" collapsed="false">
      <c r="A34" s="4" t="n">
        <v>33</v>
      </c>
      <c r="B34" s="6" t="str">
        <f aca="false">HYPERLINK("https://mncourtfraud.com/file/27-CR-23-3459.pdf","27-CR-23-3459")</f>
        <v>27-CR-23-3459</v>
      </c>
      <c r="C34" s="2" t="n">
        <v>680</v>
      </c>
      <c r="D34" s="2" t="s">
        <v>46</v>
      </c>
      <c r="E34" s="7" t="n">
        <v>45058</v>
      </c>
      <c r="F34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4" s="2" t="s">
        <v>47</v>
      </c>
      <c r="H34" s="4" t="n">
        <v>11</v>
      </c>
      <c r="I34" s="2" t="s">
        <v>270</v>
      </c>
      <c r="J34" s="4" t="n">
        <v>1</v>
      </c>
    </row>
    <row r="35" customFormat="false" ht="18.7" hidden="false" customHeight="true" outlineLevel="0" collapsed="false">
      <c r="A35" s="4" t="n">
        <v>34</v>
      </c>
      <c r="B35" s="6" t="str">
        <f aca="false">HYPERLINK("https://mncourtfraud.com/file/27-CR-23-3460.pdf","27-CR-23-3460")</f>
        <v>27-CR-23-3460</v>
      </c>
      <c r="C35" s="2" t="n">
        <v>680</v>
      </c>
      <c r="D35" s="2" t="s">
        <v>46</v>
      </c>
      <c r="E35" s="7" t="n">
        <v>45058</v>
      </c>
      <c r="F35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5" s="2" t="s">
        <v>47</v>
      </c>
      <c r="H35" s="4" t="n">
        <v>11</v>
      </c>
      <c r="I35" s="2" t="s">
        <v>270</v>
      </c>
      <c r="J35" s="4" t="n">
        <v>1</v>
      </c>
    </row>
    <row r="36" customFormat="false" ht="18.7" hidden="false" customHeight="true" outlineLevel="0" collapsed="false">
      <c r="A36" s="4" t="n">
        <v>35</v>
      </c>
      <c r="B36" s="6" t="str">
        <f aca="false">HYPERLINK("https://mncourtfraud.com/file/27-CR-23-3459.pdf","27-CR-23-3459")</f>
        <v>27-CR-23-3459</v>
      </c>
      <c r="C36" s="2" t="n">
        <v>680</v>
      </c>
      <c r="D36" s="2" t="s">
        <v>46</v>
      </c>
      <c r="E36" s="7" t="n">
        <v>45058</v>
      </c>
      <c r="F3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6" s="2" t="s">
        <v>47</v>
      </c>
      <c r="H36" s="4" t="n">
        <v>11</v>
      </c>
      <c r="I36" s="2" t="s">
        <v>271</v>
      </c>
      <c r="J36" s="4" t="n">
        <v>1</v>
      </c>
    </row>
    <row r="37" customFormat="false" ht="18.7" hidden="false" customHeight="true" outlineLevel="0" collapsed="false">
      <c r="A37" s="4" t="n">
        <v>36</v>
      </c>
      <c r="B37" s="6" t="str">
        <f aca="false">HYPERLINK("https://mncourtfraud.com/file/27-CR-23-3460.pdf","27-CR-23-3460")</f>
        <v>27-CR-23-3460</v>
      </c>
      <c r="C37" s="2" t="n">
        <v>680</v>
      </c>
      <c r="D37" s="2" t="s">
        <v>46</v>
      </c>
      <c r="E37" s="7" t="n">
        <v>45058</v>
      </c>
      <c r="F3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7" s="2" t="s">
        <v>47</v>
      </c>
      <c r="H37" s="4" t="n">
        <v>11</v>
      </c>
      <c r="I37" s="2" t="s">
        <v>271</v>
      </c>
      <c r="J37" s="4" t="n">
        <v>1</v>
      </c>
    </row>
    <row r="38" customFormat="false" ht="18.7" hidden="false" customHeight="true" outlineLevel="0" collapsed="false">
      <c r="A38" s="4" t="n">
        <v>37</v>
      </c>
      <c r="B38" s="6" t="str">
        <f aca="false">HYPERLINK("https://mncourtfraud.com/file/27-CR-23-3459.pdf","27-CR-23-3459")</f>
        <v>27-CR-23-3459</v>
      </c>
      <c r="C38" s="2" t="n">
        <v>680</v>
      </c>
      <c r="D38" s="2" t="s">
        <v>46</v>
      </c>
      <c r="E38" s="7" t="n">
        <v>45058</v>
      </c>
      <c r="F38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38" s="2" t="s">
        <v>47</v>
      </c>
      <c r="H38" s="4" t="n">
        <v>11</v>
      </c>
      <c r="I38" s="2" t="s">
        <v>272</v>
      </c>
      <c r="J38" s="4" t="n">
        <v>1</v>
      </c>
    </row>
    <row r="39" customFormat="false" ht="18.7" hidden="false" customHeight="true" outlineLevel="0" collapsed="false">
      <c r="A39" s="4" t="n">
        <v>38</v>
      </c>
      <c r="B39" s="6" t="str">
        <f aca="false">HYPERLINK("https://mncourtfraud.com/file/27-CR-23-3460.pdf","27-CR-23-3460")</f>
        <v>27-CR-23-3460</v>
      </c>
      <c r="C39" s="2" t="n">
        <v>680</v>
      </c>
      <c r="D39" s="2" t="s">
        <v>46</v>
      </c>
      <c r="E39" s="7" t="n">
        <v>45058</v>
      </c>
      <c r="F39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39" s="2" t="s">
        <v>47</v>
      </c>
      <c r="H39" s="4" t="n">
        <v>11</v>
      </c>
      <c r="I39" s="2" t="s">
        <v>272</v>
      </c>
      <c r="J39" s="4" t="n">
        <v>1</v>
      </c>
    </row>
    <row r="40" customFormat="false" ht="18.7" hidden="false" customHeight="true" outlineLevel="0" collapsed="false">
      <c r="A40" s="4" t="n">
        <v>39</v>
      </c>
      <c r="B40" s="6" t="str">
        <f aca="false">HYPERLINK("https://mncourtfraud.com/file/27-CR-23-3459.pdf","27-CR-23-3459")</f>
        <v>27-CR-23-3459</v>
      </c>
      <c r="C40" s="2" t="n">
        <v>680</v>
      </c>
      <c r="D40" s="2" t="s">
        <v>46</v>
      </c>
      <c r="E40" s="7" t="n">
        <v>45058</v>
      </c>
      <c r="F40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40" s="2" t="s">
        <v>47</v>
      </c>
      <c r="H40" s="4" t="n">
        <v>11</v>
      </c>
      <c r="I40" s="2" t="s">
        <v>273</v>
      </c>
      <c r="J40" s="4" t="n">
        <v>1</v>
      </c>
    </row>
    <row r="41" customFormat="false" ht="18.7" hidden="false" customHeight="true" outlineLevel="0" collapsed="false">
      <c r="A41" s="4" t="n">
        <v>40</v>
      </c>
      <c r="B41" s="6" t="str">
        <f aca="false">HYPERLINK("https://mncourtfraud.com/file/27-CR-23-3460.pdf","27-CR-23-3460")</f>
        <v>27-CR-23-3460</v>
      </c>
      <c r="C41" s="2" t="n">
        <v>680</v>
      </c>
      <c r="D41" s="2" t="s">
        <v>46</v>
      </c>
      <c r="E41" s="7" t="n">
        <v>45058</v>
      </c>
      <c r="F41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41" s="2" t="s">
        <v>47</v>
      </c>
      <c r="H41" s="4" t="n">
        <v>11</v>
      </c>
      <c r="I41" s="2" t="s">
        <v>273</v>
      </c>
      <c r="J41" s="4" t="n">
        <v>1</v>
      </c>
    </row>
    <row r="42" customFormat="false" ht="18.7" hidden="false" customHeight="true" outlineLevel="0" collapsed="false">
      <c r="A42" s="4" t="n">
        <v>41</v>
      </c>
      <c r="B42" s="6" t="str">
        <f aca="false">HYPERLINK("https://mncourtfraud.com/file/27-CR-23-21403.pdf","27-CR-23-21403")</f>
        <v>27-CR-23-21403</v>
      </c>
      <c r="C42" s="2" t="n">
        <v>698</v>
      </c>
      <c r="D42" s="2" t="s">
        <v>179</v>
      </c>
      <c r="E42" s="7" t="n">
        <v>45408</v>
      </c>
      <c r="F42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42" s="2" t="s">
        <v>180</v>
      </c>
      <c r="H42" s="4" t="n">
        <v>6</v>
      </c>
      <c r="I42" s="2" t="s">
        <v>274</v>
      </c>
      <c r="J42" s="4" t="n">
        <v>2</v>
      </c>
    </row>
    <row r="43" customFormat="false" ht="18.7" hidden="false" customHeight="true" outlineLevel="0" collapsed="false">
      <c r="A43" s="4" t="n">
        <v>42</v>
      </c>
      <c r="B43" s="6" t="str">
        <f aca="false">HYPERLINK("https://mncourtfraud.com/file/27-CR-23-3459.pdf","27-CR-23-3459")</f>
        <v>27-CR-23-3459</v>
      </c>
      <c r="C43" s="2" t="n">
        <v>680</v>
      </c>
      <c r="D43" s="2" t="s">
        <v>46</v>
      </c>
      <c r="E43" s="7" t="n">
        <v>45058</v>
      </c>
      <c r="F4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43" s="2" t="s">
        <v>47</v>
      </c>
      <c r="H43" s="4" t="n">
        <v>8</v>
      </c>
      <c r="I43" s="2" t="s">
        <v>275</v>
      </c>
      <c r="J43" s="4" t="n">
        <v>32</v>
      </c>
    </row>
    <row r="44" customFormat="false" ht="18.7" hidden="false" customHeight="true" outlineLevel="0" collapsed="false">
      <c r="A44" s="4" t="n">
        <v>43</v>
      </c>
      <c r="B44" s="6" t="str">
        <f aca="false">HYPERLINK("https://mncourtfraud.com/file/27-CR-23-3460.pdf","27-CR-23-3460")</f>
        <v>27-CR-23-3460</v>
      </c>
      <c r="C44" s="2" t="n">
        <v>680</v>
      </c>
      <c r="D44" s="2" t="s">
        <v>46</v>
      </c>
      <c r="E44" s="7" t="n">
        <v>45058</v>
      </c>
      <c r="F4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44" s="2" t="s">
        <v>47</v>
      </c>
      <c r="H44" s="4" t="n">
        <v>8</v>
      </c>
      <c r="I44" s="2" t="s">
        <v>275</v>
      </c>
      <c r="J44" s="4" t="n">
        <v>32</v>
      </c>
    </row>
    <row r="45" customFormat="false" ht="18.7" hidden="false" customHeight="true" outlineLevel="0" collapsed="false">
      <c r="A45" s="4" t="n">
        <v>44</v>
      </c>
      <c r="B45" s="6" t="str">
        <f aca="false">HYPERLINK("https://mncourtfraud.com/file/27-CR-23-21403.pdf","27-CR-23-21403")</f>
        <v>27-CR-23-21403</v>
      </c>
      <c r="C45" s="2" t="n">
        <v>698</v>
      </c>
      <c r="D45" s="2" t="s">
        <v>179</v>
      </c>
      <c r="E45" s="7" t="n">
        <v>45408</v>
      </c>
      <c r="F45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45" s="2" t="s">
        <v>180</v>
      </c>
      <c r="H45" s="4" t="n">
        <v>8</v>
      </c>
      <c r="I45" s="2" t="s">
        <v>275</v>
      </c>
      <c r="J45" s="4" t="n">
        <v>2</v>
      </c>
    </row>
    <row r="46" customFormat="false" ht="18.7" hidden="false" customHeight="true" outlineLevel="0" collapsed="false">
      <c r="A46" s="4" t="n">
        <v>45</v>
      </c>
      <c r="B46" s="6" t="str">
        <f aca="false">HYPERLINK("https://mncourtfraud.com/file/27-CR-23-3459.pdf","27-CR-23-3459")</f>
        <v>27-CR-23-3459</v>
      </c>
      <c r="C46" s="2" t="n">
        <v>680</v>
      </c>
      <c r="D46" s="2" t="s">
        <v>46</v>
      </c>
      <c r="E46" s="7" t="n">
        <v>45058</v>
      </c>
      <c r="F46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46" s="2" t="s">
        <v>47</v>
      </c>
      <c r="H46" s="4" t="n">
        <v>6</v>
      </c>
      <c r="I46" s="2" t="s">
        <v>276</v>
      </c>
      <c r="J46" s="4" t="n">
        <v>1</v>
      </c>
    </row>
    <row r="47" customFormat="false" ht="18.7" hidden="false" customHeight="true" outlineLevel="0" collapsed="false">
      <c r="A47" s="4" t="n">
        <v>46</v>
      </c>
      <c r="B47" s="6" t="str">
        <f aca="false">HYPERLINK("https://mncourtfraud.com/file/27-CR-23-3460.pdf","27-CR-23-3460")</f>
        <v>27-CR-23-3460</v>
      </c>
      <c r="C47" s="2" t="n">
        <v>680</v>
      </c>
      <c r="D47" s="2" t="s">
        <v>46</v>
      </c>
      <c r="E47" s="7" t="n">
        <v>45058</v>
      </c>
      <c r="F47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47" s="2" t="s">
        <v>47</v>
      </c>
      <c r="H47" s="4" t="n">
        <v>6</v>
      </c>
      <c r="I47" s="2" t="s">
        <v>276</v>
      </c>
      <c r="J47" s="4" t="n">
        <v>1</v>
      </c>
    </row>
    <row r="48" customFormat="false" ht="18.7" hidden="false" customHeight="true" outlineLevel="0" collapsed="false">
      <c r="A48" s="4" t="n">
        <v>47</v>
      </c>
      <c r="B48" s="6" t="str">
        <f aca="false">HYPERLINK("https://mncourtfraud.com/file/27-CR-17-1555.pdf","27-CR-17-1555")</f>
        <v>27-CR-17-1555</v>
      </c>
      <c r="C48" s="2" t="n">
        <v>292</v>
      </c>
      <c r="D48" s="2" t="s">
        <v>218</v>
      </c>
      <c r="E48" s="7" t="n">
        <v>45393</v>
      </c>
      <c r="F48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48" s="2" t="s">
        <v>221</v>
      </c>
      <c r="H48" s="4" t="n">
        <v>6</v>
      </c>
      <c r="I48" s="2" t="s">
        <v>276</v>
      </c>
      <c r="J48" s="4" t="n">
        <v>1</v>
      </c>
    </row>
    <row r="49" customFormat="false" ht="18.7" hidden="false" customHeight="true" outlineLevel="0" collapsed="false">
      <c r="A49" s="4" t="n">
        <v>48</v>
      </c>
      <c r="B49" s="6" t="str">
        <f aca="false">HYPERLINK("https://mncourtfraud.com/file/27-CR-17-1555.pdf","27-CR-17-1555")</f>
        <v>27-CR-17-1555</v>
      </c>
      <c r="C49" s="2" t="n">
        <v>292</v>
      </c>
      <c r="D49" s="2" t="s">
        <v>218</v>
      </c>
      <c r="E49" s="7" t="n">
        <v>43959</v>
      </c>
      <c r="F49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49" s="2" t="s">
        <v>219</v>
      </c>
      <c r="H49" s="4" t="n">
        <v>6</v>
      </c>
      <c r="I49" s="2" t="s">
        <v>276</v>
      </c>
      <c r="J49" s="4" t="n">
        <v>1</v>
      </c>
    </row>
    <row r="50" customFormat="false" ht="18.7" hidden="false" customHeight="true" outlineLevel="0" collapsed="false">
      <c r="A50" s="4" t="n">
        <v>49</v>
      </c>
      <c r="B50" s="6" t="str">
        <f aca="false">HYPERLINK("https://mncourtfraud.com/file/27-CR-17-8342.pdf","27-CR-17-8342")</f>
        <v>27-CR-17-8342</v>
      </c>
      <c r="C50" s="2" t="n">
        <v>292</v>
      </c>
      <c r="D50" s="2" t="s">
        <v>218</v>
      </c>
      <c r="E50" s="7" t="n">
        <v>45393</v>
      </c>
      <c r="F50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50" s="2" t="s">
        <v>221</v>
      </c>
      <c r="H50" s="4" t="n">
        <v>6</v>
      </c>
      <c r="I50" s="2" t="s">
        <v>276</v>
      </c>
      <c r="J50" s="4" t="n">
        <v>1</v>
      </c>
    </row>
    <row r="51" customFormat="false" ht="18.7" hidden="false" customHeight="true" outlineLevel="0" collapsed="false">
      <c r="A51" s="4" t="n">
        <v>50</v>
      </c>
      <c r="B51" s="6" t="str">
        <f aca="false">HYPERLINK("https://mncourtfraud.com/file/27-CR-17-8342.pdf","27-CR-17-8342")</f>
        <v>27-CR-17-8342</v>
      </c>
      <c r="C51" s="2" t="n">
        <v>292</v>
      </c>
      <c r="D51" s="2" t="s">
        <v>218</v>
      </c>
      <c r="E51" s="7" t="n">
        <v>43959</v>
      </c>
      <c r="F51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51" s="2" t="s">
        <v>219</v>
      </c>
      <c r="H51" s="4" t="n">
        <v>6</v>
      </c>
      <c r="I51" s="2" t="s">
        <v>276</v>
      </c>
      <c r="J51" s="4" t="n">
        <v>1</v>
      </c>
    </row>
    <row r="52" customFormat="false" ht="18.7" hidden="false" customHeight="true" outlineLevel="0" collapsed="false">
      <c r="A52" s="4" t="n">
        <v>51</v>
      </c>
      <c r="B52" s="6" t="str">
        <f aca="false">HYPERLINK("https://mncourtfraud.com/file/27-CR-17-22909.pdf","27-CR-17-22909")</f>
        <v>27-CR-17-22909</v>
      </c>
      <c r="C52" s="2" t="n">
        <v>292</v>
      </c>
      <c r="D52" s="2" t="s">
        <v>218</v>
      </c>
      <c r="E52" s="7" t="n">
        <v>43959</v>
      </c>
      <c r="F52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52" s="2" t="s">
        <v>219</v>
      </c>
      <c r="H52" s="4" t="n">
        <v>6</v>
      </c>
      <c r="I52" s="2" t="s">
        <v>276</v>
      </c>
      <c r="J52" s="4" t="n">
        <v>1</v>
      </c>
    </row>
    <row r="53" customFormat="false" ht="18.7" hidden="false" customHeight="true" outlineLevel="0" collapsed="false">
      <c r="A53" s="4" t="n">
        <v>52</v>
      </c>
      <c r="B53" s="6" t="str">
        <f aca="false">HYPERLINK("https://mncourtfraud.com/file/27-CR-23-3459.pdf","27-CR-23-3459")</f>
        <v>27-CR-23-3459</v>
      </c>
      <c r="C53" s="2" t="n">
        <v>680</v>
      </c>
      <c r="D53" s="2" t="s">
        <v>46</v>
      </c>
      <c r="E53" s="7" t="n">
        <v>45058</v>
      </c>
      <c r="F5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53" s="2" t="s">
        <v>47</v>
      </c>
      <c r="H53" s="4" t="n">
        <v>6</v>
      </c>
      <c r="I53" s="2" t="s">
        <v>277</v>
      </c>
      <c r="J53" s="4" t="n">
        <v>5</v>
      </c>
    </row>
    <row r="54" customFormat="false" ht="18.7" hidden="false" customHeight="true" outlineLevel="0" collapsed="false">
      <c r="A54" s="4" t="n">
        <v>53</v>
      </c>
      <c r="B54" s="6" t="str">
        <f aca="false">HYPERLINK("https://mncourtfraud.com/file/27-CR-23-3460.pdf","27-CR-23-3460")</f>
        <v>27-CR-23-3460</v>
      </c>
      <c r="C54" s="2" t="n">
        <v>680</v>
      </c>
      <c r="D54" s="2" t="s">
        <v>46</v>
      </c>
      <c r="E54" s="7" t="n">
        <v>45058</v>
      </c>
      <c r="F5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54" s="2" t="s">
        <v>47</v>
      </c>
      <c r="H54" s="4" t="n">
        <v>6</v>
      </c>
      <c r="I54" s="2" t="s">
        <v>277</v>
      </c>
      <c r="J54" s="4" t="n">
        <v>5</v>
      </c>
    </row>
    <row r="55" customFormat="false" ht="18.7" hidden="false" customHeight="true" outlineLevel="0" collapsed="false">
      <c r="A55" s="4" t="n">
        <v>54</v>
      </c>
      <c r="B55" s="6" t="str">
        <f aca="false">HYPERLINK("https://mncourtfraud.com/file/27-CR-17-1555.pdf","27-CR-17-1555")</f>
        <v>27-CR-17-1555</v>
      </c>
      <c r="C55" s="2" t="n">
        <v>292</v>
      </c>
      <c r="D55" s="2" t="s">
        <v>218</v>
      </c>
      <c r="E55" s="7" t="n">
        <v>45322</v>
      </c>
      <c r="F55" s="6" t="str">
        <f aca="false">HYPERLINK("https://mncourtfraud.com/file/MCRO_27-CR-17-1555_Notice of Motion and Motion_2024-01-31_20240430093541.pdf","MCRO_27-CR-17-1555_Notice of Motion and Motion_2024-01-31_20240430093541.pdf")</f>
        <v>MCRO_27-CR-17-1555_Notice of Motion and Motion_2024-01-31_20240430093541.pdf</v>
      </c>
      <c r="G55" s="2" t="s">
        <v>33</v>
      </c>
      <c r="H55" s="4" t="n">
        <v>6</v>
      </c>
      <c r="I55" s="2" t="s">
        <v>277</v>
      </c>
      <c r="J55" s="4" t="n">
        <v>1</v>
      </c>
    </row>
    <row r="56" customFormat="false" ht="18.7" hidden="false" customHeight="true" outlineLevel="0" collapsed="false">
      <c r="A56" s="4" t="n">
        <v>55</v>
      </c>
      <c r="B56" s="6" t="str">
        <f aca="false">HYPERLINK("https://mncourtfraud.com/file/27-CR-17-1555.pdf","27-CR-17-1555")</f>
        <v>27-CR-17-1555</v>
      </c>
      <c r="C56" s="2" t="n">
        <v>292</v>
      </c>
      <c r="D56" s="2" t="s">
        <v>218</v>
      </c>
      <c r="E56" s="7" t="n">
        <v>45393</v>
      </c>
      <c r="F56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56" s="2" t="s">
        <v>221</v>
      </c>
      <c r="H56" s="4" t="n">
        <v>6</v>
      </c>
      <c r="I56" s="2" t="s">
        <v>277</v>
      </c>
      <c r="J56" s="4" t="n">
        <v>1</v>
      </c>
    </row>
    <row r="57" customFormat="false" ht="18.7" hidden="false" customHeight="true" outlineLevel="0" collapsed="false">
      <c r="A57" s="4" t="n">
        <v>56</v>
      </c>
      <c r="B57" s="6" t="str">
        <f aca="false">HYPERLINK("https://mncourtfraud.com/file/27-CR-17-1555.pdf","27-CR-17-1555")</f>
        <v>27-CR-17-1555</v>
      </c>
      <c r="C57" s="2" t="n">
        <v>292</v>
      </c>
      <c r="D57" s="2" t="s">
        <v>218</v>
      </c>
      <c r="E57" s="7" t="n">
        <v>43959</v>
      </c>
      <c r="F57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57" s="2" t="s">
        <v>219</v>
      </c>
      <c r="H57" s="4" t="n">
        <v>6</v>
      </c>
      <c r="I57" s="2" t="s">
        <v>277</v>
      </c>
      <c r="J57" s="4" t="n">
        <v>2</v>
      </c>
    </row>
    <row r="58" customFormat="false" ht="18.7" hidden="false" customHeight="true" outlineLevel="0" collapsed="false">
      <c r="A58" s="4" t="n">
        <v>57</v>
      </c>
      <c r="B58" s="6" t="str">
        <f aca="false">HYPERLINK("https://mncourtfraud.com/file/27-CR-17-8342.pdf","27-CR-17-8342")</f>
        <v>27-CR-17-8342</v>
      </c>
      <c r="C58" s="2" t="n">
        <v>292</v>
      </c>
      <c r="D58" s="2" t="s">
        <v>218</v>
      </c>
      <c r="E58" s="7" t="n">
        <v>45322</v>
      </c>
      <c r="F58" s="6" t="str">
        <f aca="false">HYPERLINK("https://mncourtfraud.com/file/MCRO_27-CR-17-8342_Notice of Motion and Motion_2024-01-31_20240430093635.pdf","MCRO_27-CR-17-8342_Notice of Motion and Motion_2024-01-31_20240430093635.pdf")</f>
        <v>MCRO_27-CR-17-8342_Notice of Motion and Motion_2024-01-31_20240430093635.pdf</v>
      </c>
      <c r="G58" s="2" t="s">
        <v>33</v>
      </c>
      <c r="H58" s="4" t="n">
        <v>6</v>
      </c>
      <c r="I58" s="2" t="s">
        <v>277</v>
      </c>
      <c r="J58" s="4" t="n">
        <v>1</v>
      </c>
    </row>
    <row r="59" customFormat="false" ht="18.7" hidden="false" customHeight="true" outlineLevel="0" collapsed="false">
      <c r="A59" s="4" t="n">
        <v>58</v>
      </c>
      <c r="B59" s="6" t="str">
        <f aca="false">HYPERLINK("https://mncourtfraud.com/file/27-CR-17-8342.pdf","27-CR-17-8342")</f>
        <v>27-CR-17-8342</v>
      </c>
      <c r="C59" s="2" t="n">
        <v>292</v>
      </c>
      <c r="D59" s="2" t="s">
        <v>218</v>
      </c>
      <c r="E59" s="7" t="n">
        <v>45393</v>
      </c>
      <c r="F59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59" s="2" t="s">
        <v>221</v>
      </c>
      <c r="H59" s="4" t="n">
        <v>6</v>
      </c>
      <c r="I59" s="2" t="s">
        <v>277</v>
      </c>
      <c r="J59" s="4" t="n">
        <v>1</v>
      </c>
    </row>
    <row r="60" customFormat="false" ht="18.7" hidden="false" customHeight="true" outlineLevel="0" collapsed="false">
      <c r="A60" s="4" t="n">
        <v>59</v>
      </c>
      <c r="B60" s="6" t="str">
        <f aca="false">HYPERLINK("https://mncourtfraud.com/file/27-CR-17-8342.pdf","27-CR-17-8342")</f>
        <v>27-CR-17-8342</v>
      </c>
      <c r="C60" s="2" t="n">
        <v>292</v>
      </c>
      <c r="D60" s="2" t="s">
        <v>218</v>
      </c>
      <c r="E60" s="7" t="n">
        <v>43959</v>
      </c>
      <c r="F60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60" s="2" t="s">
        <v>219</v>
      </c>
      <c r="H60" s="4" t="n">
        <v>6</v>
      </c>
      <c r="I60" s="2" t="s">
        <v>277</v>
      </c>
      <c r="J60" s="4" t="n">
        <v>2</v>
      </c>
    </row>
    <row r="61" customFormat="false" ht="18.7" hidden="false" customHeight="true" outlineLevel="0" collapsed="false">
      <c r="A61" s="4" t="n">
        <v>60</v>
      </c>
      <c r="B61" s="6" t="str">
        <f aca="false">HYPERLINK("https://mncourtfraud.com/file/27-CR-17-22909.pdf","27-CR-17-22909")</f>
        <v>27-CR-17-22909</v>
      </c>
      <c r="C61" s="2" t="n">
        <v>292</v>
      </c>
      <c r="D61" s="2" t="s">
        <v>218</v>
      </c>
      <c r="E61" s="7" t="n">
        <v>43959</v>
      </c>
      <c r="F61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61" s="2" t="s">
        <v>219</v>
      </c>
      <c r="H61" s="4" t="n">
        <v>6</v>
      </c>
      <c r="I61" s="2" t="s">
        <v>277</v>
      </c>
      <c r="J61" s="4" t="n">
        <v>2</v>
      </c>
    </row>
    <row r="62" customFormat="false" ht="18.7" hidden="false" customHeight="true" outlineLevel="0" collapsed="false">
      <c r="A62" s="4" t="n">
        <v>61</v>
      </c>
      <c r="B62" s="6" t="str">
        <f aca="false">HYPERLINK("https://mncourtfraud.com/file/27-CR-23-21403.pdf","27-CR-23-21403")</f>
        <v>27-CR-23-21403</v>
      </c>
      <c r="C62" s="2" t="n">
        <v>698</v>
      </c>
      <c r="D62" s="2" t="s">
        <v>179</v>
      </c>
      <c r="E62" s="7" t="n">
        <v>45408</v>
      </c>
      <c r="F62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62" s="2" t="s">
        <v>180</v>
      </c>
      <c r="H62" s="4" t="n">
        <v>6</v>
      </c>
      <c r="I62" s="2" t="s">
        <v>277</v>
      </c>
      <c r="J62" s="4" t="n">
        <v>2</v>
      </c>
    </row>
    <row r="63" customFormat="false" ht="18.7" hidden="false" customHeight="true" outlineLevel="0" collapsed="false">
      <c r="A63" s="4" t="n">
        <v>62</v>
      </c>
      <c r="B63" s="6" t="str">
        <f aca="false">HYPERLINK("https://mncourtfraud.com/file/27-CR-23-3459.pdf","27-CR-23-3459")</f>
        <v>27-CR-23-3459</v>
      </c>
      <c r="C63" s="2" t="n">
        <v>680</v>
      </c>
      <c r="D63" s="2" t="s">
        <v>46</v>
      </c>
      <c r="E63" s="7" t="n">
        <v>45058</v>
      </c>
      <c r="F63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63" s="2" t="s">
        <v>47</v>
      </c>
      <c r="H63" s="4" t="n">
        <v>6</v>
      </c>
      <c r="I63" s="2" t="s">
        <v>278</v>
      </c>
      <c r="J63" s="4" t="n">
        <v>2</v>
      </c>
    </row>
    <row r="64" customFormat="false" ht="18.7" hidden="false" customHeight="true" outlineLevel="0" collapsed="false">
      <c r="A64" s="4" t="n">
        <v>63</v>
      </c>
      <c r="B64" s="6" t="str">
        <f aca="false">HYPERLINK("https://mncourtfraud.com/file/27-CR-23-3460.pdf","27-CR-23-3460")</f>
        <v>27-CR-23-3460</v>
      </c>
      <c r="C64" s="2" t="n">
        <v>680</v>
      </c>
      <c r="D64" s="2" t="s">
        <v>46</v>
      </c>
      <c r="E64" s="7" t="n">
        <v>45058</v>
      </c>
      <c r="F64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64" s="2" t="s">
        <v>47</v>
      </c>
      <c r="H64" s="4" t="n">
        <v>6</v>
      </c>
      <c r="I64" s="2" t="s">
        <v>278</v>
      </c>
      <c r="J64" s="4" t="n">
        <v>2</v>
      </c>
    </row>
    <row r="65" customFormat="false" ht="18.7" hidden="false" customHeight="true" outlineLevel="0" collapsed="false">
      <c r="A65" s="4" t="n">
        <v>64</v>
      </c>
      <c r="B65" s="6" t="str">
        <f aca="false">HYPERLINK("https://mncourtfraud.com/file/27-CR-17-1555.pdf","27-CR-17-1555")</f>
        <v>27-CR-17-1555</v>
      </c>
      <c r="C65" s="2" t="n">
        <v>292</v>
      </c>
      <c r="D65" s="2" t="s">
        <v>218</v>
      </c>
      <c r="E65" s="7" t="n">
        <v>45322</v>
      </c>
      <c r="F65" s="6" t="str">
        <f aca="false">HYPERLINK("https://mncourtfraud.com/file/MCRO_27-CR-17-1555_Notice of Motion and Motion_2024-01-31_20240430093541.pdf","MCRO_27-CR-17-1555_Notice of Motion and Motion_2024-01-31_20240430093541.pdf")</f>
        <v>MCRO_27-CR-17-1555_Notice of Motion and Motion_2024-01-31_20240430093541.pdf</v>
      </c>
      <c r="G65" s="2" t="s">
        <v>33</v>
      </c>
      <c r="H65" s="4" t="n">
        <v>6</v>
      </c>
      <c r="I65" s="2" t="s">
        <v>278</v>
      </c>
      <c r="J65" s="4" t="n">
        <v>1</v>
      </c>
    </row>
    <row r="66" customFormat="false" ht="18.7" hidden="false" customHeight="true" outlineLevel="0" collapsed="false">
      <c r="A66" s="4" t="n">
        <v>65</v>
      </c>
      <c r="B66" s="6" t="str">
        <f aca="false">HYPERLINK("https://mncourtfraud.com/file/27-CR-17-1555.pdf","27-CR-17-1555")</f>
        <v>27-CR-17-1555</v>
      </c>
      <c r="C66" s="2" t="n">
        <v>292</v>
      </c>
      <c r="D66" s="2" t="s">
        <v>218</v>
      </c>
      <c r="E66" s="7" t="n">
        <v>45393</v>
      </c>
      <c r="F66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66" s="2" t="s">
        <v>221</v>
      </c>
      <c r="H66" s="4" t="n">
        <v>6</v>
      </c>
      <c r="I66" s="2" t="s">
        <v>278</v>
      </c>
      <c r="J66" s="4" t="n">
        <v>1</v>
      </c>
    </row>
    <row r="67" customFormat="false" ht="18.7" hidden="false" customHeight="true" outlineLevel="0" collapsed="false">
      <c r="A67" s="4" t="n">
        <v>66</v>
      </c>
      <c r="B67" s="6" t="str">
        <f aca="false">HYPERLINK("https://mncourtfraud.com/file/27-CR-17-1555.pdf","27-CR-17-1555")</f>
        <v>27-CR-17-1555</v>
      </c>
      <c r="C67" s="2" t="n">
        <v>292</v>
      </c>
      <c r="D67" s="2" t="s">
        <v>218</v>
      </c>
      <c r="E67" s="7" t="n">
        <v>43959</v>
      </c>
      <c r="F67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67" s="2" t="s">
        <v>219</v>
      </c>
      <c r="H67" s="4" t="n">
        <v>6</v>
      </c>
      <c r="I67" s="2" t="s">
        <v>278</v>
      </c>
      <c r="J67" s="4" t="n">
        <v>1</v>
      </c>
    </row>
    <row r="68" customFormat="false" ht="18.7" hidden="false" customHeight="true" outlineLevel="0" collapsed="false">
      <c r="A68" s="4" t="n">
        <v>67</v>
      </c>
      <c r="B68" s="6" t="str">
        <f aca="false">HYPERLINK("https://mncourtfraud.com/file/27-CR-17-8342.pdf","27-CR-17-8342")</f>
        <v>27-CR-17-8342</v>
      </c>
      <c r="C68" s="2" t="n">
        <v>292</v>
      </c>
      <c r="D68" s="2" t="s">
        <v>218</v>
      </c>
      <c r="E68" s="7" t="n">
        <v>45322</v>
      </c>
      <c r="F68" s="6" t="str">
        <f aca="false">HYPERLINK("https://mncourtfraud.com/file/MCRO_27-CR-17-8342_Notice of Motion and Motion_2024-01-31_20240430093635.pdf","MCRO_27-CR-17-8342_Notice of Motion and Motion_2024-01-31_20240430093635.pdf")</f>
        <v>MCRO_27-CR-17-8342_Notice of Motion and Motion_2024-01-31_20240430093635.pdf</v>
      </c>
      <c r="G68" s="2" t="s">
        <v>33</v>
      </c>
      <c r="H68" s="4" t="n">
        <v>6</v>
      </c>
      <c r="I68" s="2" t="s">
        <v>278</v>
      </c>
      <c r="J68" s="4" t="n">
        <v>1</v>
      </c>
    </row>
    <row r="69" customFormat="false" ht="18.7" hidden="false" customHeight="true" outlineLevel="0" collapsed="false">
      <c r="A69" s="4" t="n">
        <v>68</v>
      </c>
      <c r="B69" s="6" t="str">
        <f aca="false">HYPERLINK("https://mncourtfraud.com/file/27-CR-17-8342.pdf","27-CR-17-8342")</f>
        <v>27-CR-17-8342</v>
      </c>
      <c r="C69" s="2" t="n">
        <v>292</v>
      </c>
      <c r="D69" s="2" t="s">
        <v>218</v>
      </c>
      <c r="E69" s="7" t="n">
        <v>45393</v>
      </c>
      <c r="F69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69" s="2" t="s">
        <v>221</v>
      </c>
      <c r="H69" s="4" t="n">
        <v>6</v>
      </c>
      <c r="I69" s="2" t="s">
        <v>278</v>
      </c>
      <c r="J69" s="4" t="n">
        <v>1</v>
      </c>
    </row>
    <row r="70" customFormat="false" ht="18.7" hidden="false" customHeight="true" outlineLevel="0" collapsed="false">
      <c r="A70" s="4" t="n">
        <v>69</v>
      </c>
      <c r="B70" s="6" t="str">
        <f aca="false">HYPERLINK("https://mncourtfraud.com/file/27-CR-17-8342.pdf","27-CR-17-8342")</f>
        <v>27-CR-17-8342</v>
      </c>
      <c r="C70" s="2" t="n">
        <v>292</v>
      </c>
      <c r="D70" s="2" t="s">
        <v>218</v>
      </c>
      <c r="E70" s="7" t="n">
        <v>43959</v>
      </c>
      <c r="F70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70" s="2" t="s">
        <v>219</v>
      </c>
      <c r="H70" s="4" t="n">
        <v>6</v>
      </c>
      <c r="I70" s="2" t="s">
        <v>278</v>
      </c>
      <c r="J70" s="4" t="n">
        <v>1</v>
      </c>
    </row>
    <row r="71" customFormat="false" ht="18.7" hidden="false" customHeight="true" outlineLevel="0" collapsed="false">
      <c r="A71" s="4" t="n">
        <v>70</v>
      </c>
      <c r="B71" s="6" t="str">
        <f aca="false">HYPERLINK("https://mncourtfraud.com/file/27-CR-17-22909.pdf","27-CR-17-22909")</f>
        <v>27-CR-17-22909</v>
      </c>
      <c r="C71" s="2" t="n">
        <v>292</v>
      </c>
      <c r="D71" s="2" t="s">
        <v>218</v>
      </c>
      <c r="E71" s="7" t="n">
        <v>43959</v>
      </c>
      <c r="F71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71" s="2" t="s">
        <v>219</v>
      </c>
      <c r="H71" s="4" t="n">
        <v>6</v>
      </c>
      <c r="I71" s="2" t="s">
        <v>278</v>
      </c>
      <c r="J71" s="4" t="n">
        <v>1</v>
      </c>
    </row>
    <row r="72" customFormat="false" ht="18.7" hidden="false" customHeight="true" outlineLevel="0" collapsed="false">
      <c r="A72" s="4" t="n">
        <v>71</v>
      </c>
      <c r="B72" s="6" t="str">
        <f aca="false">HYPERLINK("https://mncourtfraud.com/file/27-CR-23-21403.pdf","27-CR-23-21403")</f>
        <v>27-CR-23-21403</v>
      </c>
      <c r="C72" s="2" t="n">
        <v>698</v>
      </c>
      <c r="D72" s="2" t="s">
        <v>179</v>
      </c>
      <c r="E72" s="7" t="n">
        <v>45408</v>
      </c>
      <c r="F72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72" s="2" t="s">
        <v>180</v>
      </c>
      <c r="H72" s="4" t="n">
        <v>6</v>
      </c>
      <c r="I72" s="2" t="s">
        <v>278</v>
      </c>
      <c r="J72" s="4" t="n">
        <v>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2025-11-14T00:41:15Z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